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FUNDS\COMMERCIAL GAMING\7_Monthly Website Reports_Commercial\"/>
    </mc:Choice>
  </mc:AlternateContent>
  <xr:revisionPtr revIDLastSave="0" documentId="13_ncr:1_{DEFB1E0D-1398-4DDB-A493-946EB3BD390D}" xr6:coauthVersionLast="47" xr6:coauthVersionMax="47" xr10:uidLastSave="{00000000-0000-0000-0000-000000000000}"/>
  <bookViews>
    <workbookView xWindow="28680" yWindow="-120" windowWidth="29040" windowHeight="15840" xr2:uid="{947412D3-46CF-4AF7-8566-D832480FDE5D}"/>
  </bookViews>
  <sheets>
    <sheet name="del Lago Monthly FY 24-25" sheetId="10" r:id="rId1"/>
    <sheet name="del Lago Monthly FY 23-24" sheetId="9" r:id="rId2"/>
    <sheet name="del Lago Monthly FY 22-23" sheetId="8" r:id="rId3"/>
    <sheet name="del Lago Monthly FY 21-22" sheetId="7" r:id="rId4"/>
    <sheet name="del Lago Monthly FY 20-21" sheetId="6" r:id="rId5"/>
    <sheet name="del Lago Monthly FY 19-20" sheetId="5" r:id="rId6"/>
    <sheet name="del Lago Monthly FY 18-19" sheetId="4" r:id="rId7"/>
    <sheet name="del Lago Monthly FY 17-18" sheetId="2" r:id="rId8"/>
    <sheet name="del Lago Monthly FY 16-17" sheetId="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0" l="1"/>
  <c r="F48" i="10"/>
  <c r="E48" i="10"/>
  <c r="Q47" i="10"/>
  <c r="O47" i="10"/>
  <c r="N47" i="10"/>
  <c r="M47" i="10"/>
  <c r="L47" i="10"/>
  <c r="J47" i="10"/>
  <c r="I47" i="10"/>
  <c r="H47" i="10"/>
  <c r="D47" i="10"/>
  <c r="C47" i="10"/>
  <c r="Q46" i="10"/>
  <c r="O46" i="10"/>
  <c r="N46" i="10"/>
  <c r="M46" i="10"/>
  <c r="L46" i="10"/>
  <c r="J46" i="10"/>
  <c r="I46" i="10"/>
  <c r="H46" i="10"/>
  <c r="D46" i="10"/>
  <c r="C46" i="10"/>
  <c r="Q45" i="10"/>
  <c r="O45" i="10"/>
  <c r="N45" i="10"/>
  <c r="M45" i="10"/>
  <c r="L45" i="10"/>
  <c r="J45" i="10"/>
  <c r="I45" i="10"/>
  <c r="H45" i="10"/>
  <c r="D45" i="10"/>
  <c r="C45" i="10"/>
  <c r="Q44" i="10"/>
  <c r="O44" i="10"/>
  <c r="N44" i="10"/>
  <c r="M44" i="10"/>
  <c r="L44" i="10"/>
  <c r="J44" i="10"/>
  <c r="I44" i="10"/>
  <c r="H44" i="10"/>
  <c r="D44" i="10"/>
  <c r="C44" i="10"/>
  <c r="Q43" i="10"/>
  <c r="O43" i="10"/>
  <c r="N43" i="10"/>
  <c r="M43" i="10"/>
  <c r="L43" i="10"/>
  <c r="J43" i="10"/>
  <c r="I43" i="10"/>
  <c r="H43" i="10"/>
  <c r="D43" i="10"/>
  <c r="C43" i="10"/>
  <c r="Q42" i="10"/>
  <c r="O42" i="10"/>
  <c r="N42" i="10"/>
  <c r="M42" i="10"/>
  <c r="L42" i="10"/>
  <c r="J42" i="10"/>
  <c r="I42" i="10"/>
  <c r="H42" i="10"/>
  <c r="D42" i="10"/>
  <c r="C42" i="10"/>
  <c r="Q41" i="10"/>
  <c r="O41" i="10"/>
  <c r="N41" i="10"/>
  <c r="M41" i="10"/>
  <c r="L41" i="10"/>
  <c r="J41" i="10"/>
  <c r="I41" i="10"/>
  <c r="H41" i="10"/>
  <c r="D41" i="10"/>
  <c r="C41" i="10"/>
  <c r="Q40" i="10"/>
  <c r="O40" i="10"/>
  <c r="N40" i="10"/>
  <c r="M40" i="10"/>
  <c r="L40" i="10"/>
  <c r="J40" i="10"/>
  <c r="I40" i="10"/>
  <c r="H40" i="10"/>
  <c r="D40" i="10"/>
  <c r="C40" i="10"/>
  <c r="Q39" i="10"/>
  <c r="O39" i="10"/>
  <c r="N39" i="10"/>
  <c r="M39" i="10"/>
  <c r="L39" i="10"/>
  <c r="J39" i="10"/>
  <c r="I39" i="10"/>
  <c r="H39" i="10"/>
  <c r="D39" i="10"/>
  <c r="C39" i="10"/>
  <c r="Q38" i="10"/>
  <c r="O38" i="10"/>
  <c r="N38" i="10"/>
  <c r="M38" i="10"/>
  <c r="L38" i="10"/>
  <c r="J38" i="10"/>
  <c r="I38" i="10"/>
  <c r="H38" i="10"/>
  <c r="D38" i="10"/>
  <c r="C38" i="10"/>
  <c r="Q37" i="10"/>
  <c r="O37" i="10"/>
  <c r="N37" i="10"/>
  <c r="M37" i="10"/>
  <c r="L37" i="10"/>
  <c r="J37" i="10"/>
  <c r="I37" i="10"/>
  <c r="H37" i="10"/>
  <c r="D37" i="10"/>
  <c r="C37" i="10"/>
  <c r="Q36" i="10"/>
  <c r="O36" i="10"/>
  <c r="N36" i="10"/>
  <c r="M36" i="10"/>
  <c r="L36" i="10"/>
  <c r="J36" i="10"/>
  <c r="I36" i="10"/>
  <c r="H36" i="10"/>
  <c r="D36" i="10"/>
  <c r="C36" i="10"/>
  <c r="U26" i="10"/>
  <c r="T26" i="10"/>
  <c r="R26" i="10"/>
  <c r="O26" i="10"/>
  <c r="N26" i="10"/>
  <c r="M26" i="10"/>
  <c r="L26" i="10"/>
  <c r="F26" i="10"/>
  <c r="E26" i="10"/>
  <c r="D26" i="10"/>
  <c r="C26" i="10"/>
  <c r="W25" i="10"/>
  <c r="W24" i="10"/>
  <c r="W23" i="10"/>
  <c r="W22" i="10"/>
  <c r="W21" i="10"/>
  <c r="W20" i="10"/>
  <c r="W19" i="10"/>
  <c r="W18" i="10"/>
  <c r="W17" i="10"/>
  <c r="W16" i="10"/>
  <c r="W15" i="10"/>
  <c r="W14" i="10"/>
  <c r="I26" i="9"/>
  <c r="E28" i="10" l="1"/>
  <c r="H48" i="10"/>
  <c r="F28" i="10"/>
  <c r="O28" i="10"/>
  <c r="L48" i="10"/>
  <c r="I48" i="10"/>
  <c r="N48" i="10"/>
  <c r="D48" i="10"/>
  <c r="Q48" i="10"/>
  <c r="D28" i="10"/>
  <c r="M48" i="10"/>
  <c r="J48" i="10"/>
  <c r="W26" i="10"/>
  <c r="C48" i="10"/>
  <c r="O48" i="10"/>
  <c r="L26" i="9"/>
  <c r="H50" i="10" l="1"/>
  <c r="Q50" i="10"/>
  <c r="O50" i="10"/>
  <c r="L50" i="10"/>
  <c r="N50" i="10"/>
  <c r="I50" i="10"/>
  <c r="J50" i="10"/>
  <c r="C50" i="10"/>
  <c r="M50" i="10"/>
  <c r="D50" i="10"/>
  <c r="F48" i="9"/>
  <c r="E48" i="9"/>
  <c r="Q47" i="9"/>
  <c r="O47" i="9"/>
  <c r="N47" i="9"/>
  <c r="M47" i="9"/>
  <c r="L47" i="9"/>
  <c r="J47" i="9"/>
  <c r="I47" i="9"/>
  <c r="H47" i="9"/>
  <c r="D47" i="9"/>
  <c r="C47" i="9"/>
  <c r="Q46" i="9"/>
  <c r="O46" i="9"/>
  <c r="N46" i="9"/>
  <c r="M46" i="9"/>
  <c r="L46" i="9"/>
  <c r="J46" i="9"/>
  <c r="I46" i="9"/>
  <c r="H46" i="9"/>
  <c r="D46" i="9"/>
  <c r="C46" i="9"/>
  <c r="Q45" i="9"/>
  <c r="O45" i="9"/>
  <c r="N45" i="9"/>
  <c r="M45" i="9"/>
  <c r="L45" i="9"/>
  <c r="J45" i="9"/>
  <c r="I45" i="9"/>
  <c r="H45" i="9"/>
  <c r="D45" i="9"/>
  <c r="C45" i="9"/>
  <c r="Q44" i="9"/>
  <c r="O44" i="9"/>
  <c r="N44" i="9"/>
  <c r="M44" i="9"/>
  <c r="L44" i="9"/>
  <c r="J44" i="9"/>
  <c r="I44" i="9"/>
  <c r="H44" i="9"/>
  <c r="D44" i="9"/>
  <c r="C44" i="9"/>
  <c r="Q43" i="9"/>
  <c r="O43" i="9"/>
  <c r="N43" i="9"/>
  <c r="M43" i="9"/>
  <c r="L43" i="9"/>
  <c r="J43" i="9"/>
  <c r="I43" i="9"/>
  <c r="H43" i="9"/>
  <c r="D43" i="9"/>
  <c r="C43" i="9"/>
  <c r="Q42" i="9"/>
  <c r="O42" i="9"/>
  <c r="N42" i="9"/>
  <c r="M42" i="9"/>
  <c r="L42" i="9"/>
  <c r="J42" i="9"/>
  <c r="I42" i="9"/>
  <c r="H42" i="9"/>
  <c r="D42" i="9"/>
  <c r="C42" i="9"/>
  <c r="Q41" i="9"/>
  <c r="O41" i="9"/>
  <c r="N41" i="9"/>
  <c r="M41" i="9"/>
  <c r="L41" i="9"/>
  <c r="J41" i="9"/>
  <c r="I41" i="9"/>
  <c r="H41" i="9"/>
  <c r="D41" i="9"/>
  <c r="C41" i="9"/>
  <c r="Q40" i="9"/>
  <c r="O40" i="9"/>
  <c r="N40" i="9"/>
  <c r="M40" i="9"/>
  <c r="L40" i="9"/>
  <c r="J40" i="9"/>
  <c r="I40" i="9"/>
  <c r="H40" i="9"/>
  <c r="D40" i="9"/>
  <c r="C40" i="9"/>
  <c r="Q39" i="9"/>
  <c r="O39" i="9"/>
  <c r="N39" i="9"/>
  <c r="M39" i="9"/>
  <c r="L39" i="9"/>
  <c r="J39" i="9"/>
  <c r="I39" i="9"/>
  <c r="H39" i="9"/>
  <c r="D39" i="9"/>
  <c r="C39" i="9"/>
  <c r="Q38" i="9"/>
  <c r="O38" i="9"/>
  <c r="N38" i="9"/>
  <c r="M38" i="9"/>
  <c r="L38" i="9"/>
  <c r="J38" i="9"/>
  <c r="I38" i="9"/>
  <c r="H38" i="9"/>
  <c r="D38" i="9"/>
  <c r="C38" i="9"/>
  <c r="Q37" i="9"/>
  <c r="O37" i="9"/>
  <c r="N37" i="9"/>
  <c r="M37" i="9"/>
  <c r="L37" i="9"/>
  <c r="J37" i="9"/>
  <c r="I37" i="9"/>
  <c r="H37" i="9"/>
  <c r="D37" i="9"/>
  <c r="C37" i="9"/>
  <c r="Q36" i="9"/>
  <c r="O36" i="9"/>
  <c r="N36" i="9"/>
  <c r="M36" i="9"/>
  <c r="L36" i="9"/>
  <c r="J36" i="9"/>
  <c r="I36" i="9"/>
  <c r="H36" i="9"/>
  <c r="D36" i="9"/>
  <c r="C36" i="9"/>
  <c r="U26" i="9"/>
  <c r="T26" i="9"/>
  <c r="R26" i="9"/>
  <c r="O26" i="9"/>
  <c r="N26" i="9"/>
  <c r="M26" i="9"/>
  <c r="F26" i="9"/>
  <c r="E26" i="9"/>
  <c r="D26" i="9"/>
  <c r="C26" i="9"/>
  <c r="W25" i="9"/>
  <c r="W24" i="9"/>
  <c r="W23" i="9"/>
  <c r="W22" i="9"/>
  <c r="W21" i="9"/>
  <c r="W20" i="9"/>
  <c r="W19" i="9"/>
  <c r="W18" i="9"/>
  <c r="W17" i="9"/>
  <c r="W16" i="9"/>
  <c r="W15" i="9"/>
  <c r="W14" i="9"/>
  <c r="D47" i="8"/>
  <c r="C47" i="8"/>
  <c r="E28" i="9" l="1"/>
  <c r="Q48" i="9"/>
  <c r="D28" i="9"/>
  <c r="N48" i="9"/>
  <c r="O28" i="9"/>
  <c r="O48" i="9"/>
  <c r="H48" i="9"/>
  <c r="I48" i="9"/>
  <c r="D48" i="9"/>
  <c r="J48" i="9"/>
  <c r="W26" i="9"/>
  <c r="L48" i="9"/>
  <c r="M48" i="9"/>
  <c r="C48" i="9"/>
  <c r="F28" i="9"/>
  <c r="I26" i="8"/>
  <c r="J50" i="9" l="1"/>
  <c r="C50" i="9"/>
  <c r="O50" i="9"/>
  <c r="M50" i="9"/>
  <c r="L50" i="9"/>
  <c r="N50" i="9"/>
  <c r="Q50" i="9"/>
  <c r="H50" i="9"/>
  <c r="I50" i="9"/>
  <c r="D50" i="9"/>
  <c r="Q47" i="8"/>
  <c r="O47" i="8"/>
  <c r="N47" i="8"/>
  <c r="M47" i="8"/>
  <c r="L47" i="8"/>
  <c r="Q46" i="8"/>
  <c r="O46" i="8"/>
  <c r="N46" i="8"/>
  <c r="M46" i="8"/>
  <c r="L46" i="8"/>
  <c r="Q45" i="8"/>
  <c r="O45" i="8"/>
  <c r="N45" i="8"/>
  <c r="M45" i="8"/>
  <c r="L45" i="8"/>
  <c r="Q44" i="8"/>
  <c r="O44" i="8"/>
  <c r="N44" i="8"/>
  <c r="M44" i="8"/>
  <c r="L44" i="8"/>
  <c r="Q43" i="8"/>
  <c r="O43" i="8"/>
  <c r="N43" i="8"/>
  <c r="M43" i="8"/>
  <c r="L43" i="8"/>
  <c r="Q42" i="8"/>
  <c r="O42" i="8"/>
  <c r="N42" i="8"/>
  <c r="M42" i="8"/>
  <c r="L42" i="8"/>
  <c r="Q41" i="8"/>
  <c r="O41" i="8"/>
  <c r="N41" i="8"/>
  <c r="M41" i="8"/>
  <c r="L41" i="8"/>
  <c r="Q40" i="8"/>
  <c r="O40" i="8"/>
  <c r="N40" i="8"/>
  <c r="M40" i="8"/>
  <c r="L40" i="8"/>
  <c r="Q39" i="8"/>
  <c r="O39" i="8"/>
  <c r="N39" i="8"/>
  <c r="M39" i="8"/>
  <c r="L39" i="8"/>
  <c r="Q38" i="8"/>
  <c r="O38" i="8"/>
  <c r="N38" i="8"/>
  <c r="M38" i="8"/>
  <c r="L38" i="8"/>
  <c r="Q37" i="8"/>
  <c r="O37" i="8"/>
  <c r="N37" i="8"/>
  <c r="M37" i="8"/>
  <c r="L37" i="8"/>
  <c r="Q36" i="8"/>
  <c r="O36" i="8"/>
  <c r="N36" i="8"/>
  <c r="M36" i="8"/>
  <c r="L36" i="8"/>
  <c r="F48" i="8"/>
  <c r="E48" i="8"/>
  <c r="J47" i="8"/>
  <c r="I47" i="8"/>
  <c r="H47" i="8"/>
  <c r="J46" i="8"/>
  <c r="I46" i="8"/>
  <c r="H46" i="8"/>
  <c r="D46" i="8"/>
  <c r="C46" i="8"/>
  <c r="J45" i="8"/>
  <c r="I45" i="8"/>
  <c r="H45" i="8"/>
  <c r="D45" i="8"/>
  <c r="C45" i="8"/>
  <c r="J44" i="8"/>
  <c r="I44" i="8"/>
  <c r="H44" i="8"/>
  <c r="D44" i="8"/>
  <c r="C44" i="8"/>
  <c r="J43" i="8"/>
  <c r="I43" i="8"/>
  <c r="H43" i="8"/>
  <c r="D43" i="8"/>
  <c r="C43" i="8"/>
  <c r="J42" i="8"/>
  <c r="I42" i="8"/>
  <c r="H42" i="8"/>
  <c r="D42" i="8"/>
  <c r="C42" i="8"/>
  <c r="J41" i="8"/>
  <c r="I41" i="8"/>
  <c r="H41" i="8"/>
  <c r="D41" i="8"/>
  <c r="C41" i="8"/>
  <c r="J40" i="8"/>
  <c r="I40" i="8"/>
  <c r="H40" i="8"/>
  <c r="D40" i="8"/>
  <c r="C40" i="8"/>
  <c r="J39" i="8"/>
  <c r="I39" i="8"/>
  <c r="H39" i="8"/>
  <c r="D39" i="8"/>
  <c r="C39" i="8"/>
  <c r="J38" i="8"/>
  <c r="I38" i="8"/>
  <c r="H38" i="8"/>
  <c r="D38" i="8"/>
  <c r="C38" i="8"/>
  <c r="J37" i="8"/>
  <c r="I37" i="8"/>
  <c r="H37" i="8"/>
  <c r="D37" i="8"/>
  <c r="C37" i="8"/>
  <c r="J36" i="8"/>
  <c r="I36" i="8"/>
  <c r="H36" i="8"/>
  <c r="D36" i="8"/>
  <c r="C36" i="8"/>
  <c r="U26" i="8"/>
  <c r="T26" i="8"/>
  <c r="R26" i="8"/>
  <c r="O26" i="8"/>
  <c r="N26" i="8"/>
  <c r="M26" i="8"/>
  <c r="F26" i="8"/>
  <c r="E26" i="8"/>
  <c r="D26" i="8"/>
  <c r="C26" i="8"/>
  <c r="W25" i="8"/>
  <c r="W24" i="8"/>
  <c r="W23" i="8"/>
  <c r="W22" i="8"/>
  <c r="W21" i="8"/>
  <c r="W20" i="8"/>
  <c r="W19" i="8"/>
  <c r="W18" i="8"/>
  <c r="W17" i="8"/>
  <c r="W16" i="8"/>
  <c r="W15" i="8"/>
  <c r="W14" i="8"/>
  <c r="H48" i="8" l="1"/>
  <c r="M48" i="8"/>
  <c r="E28" i="8"/>
  <c r="D48" i="8"/>
  <c r="O28" i="8"/>
  <c r="D28" i="8"/>
  <c r="I48" i="8"/>
  <c r="N48" i="8"/>
  <c r="L48" i="8"/>
  <c r="Q48" i="8"/>
  <c r="W26" i="8"/>
  <c r="C48" i="8"/>
  <c r="J48" i="8"/>
  <c r="O48" i="8"/>
  <c r="F28" i="8"/>
  <c r="Q47" i="7"/>
  <c r="O47" i="7"/>
  <c r="N47" i="7"/>
  <c r="M47" i="7"/>
  <c r="L47" i="7"/>
  <c r="Q46" i="7"/>
  <c r="O46" i="7"/>
  <c r="N46" i="7"/>
  <c r="M46" i="7"/>
  <c r="L46" i="7"/>
  <c r="Q45" i="7"/>
  <c r="O45" i="7"/>
  <c r="N45" i="7"/>
  <c r="M45" i="7"/>
  <c r="L45" i="7"/>
  <c r="Q44" i="7"/>
  <c r="O44" i="7"/>
  <c r="N44" i="7"/>
  <c r="M44" i="7"/>
  <c r="L44" i="7"/>
  <c r="Q43" i="7"/>
  <c r="O43" i="7"/>
  <c r="N43" i="7"/>
  <c r="M43" i="7"/>
  <c r="L43" i="7"/>
  <c r="Q42" i="7"/>
  <c r="O42" i="7"/>
  <c r="N42" i="7"/>
  <c r="M42" i="7"/>
  <c r="L42" i="7"/>
  <c r="Q41" i="7"/>
  <c r="O41" i="7"/>
  <c r="N41" i="7"/>
  <c r="M41" i="7"/>
  <c r="L41" i="7"/>
  <c r="Q40" i="7"/>
  <c r="O40" i="7"/>
  <c r="N40" i="7"/>
  <c r="M40" i="7"/>
  <c r="L40" i="7"/>
  <c r="Q39" i="7"/>
  <c r="O39" i="7"/>
  <c r="N39" i="7"/>
  <c r="M39" i="7"/>
  <c r="L39" i="7"/>
  <c r="L38" i="7"/>
  <c r="L37" i="7"/>
  <c r="L36" i="7"/>
  <c r="H36" i="7"/>
  <c r="D47" i="7"/>
  <c r="D46" i="7"/>
  <c r="D45" i="7"/>
  <c r="C47" i="7"/>
  <c r="C46" i="7"/>
  <c r="C45" i="7"/>
  <c r="C44" i="7"/>
  <c r="C43" i="7"/>
  <c r="C42" i="7"/>
  <c r="C41" i="7"/>
  <c r="C40" i="7"/>
  <c r="C39" i="7"/>
  <c r="C38" i="7"/>
  <c r="C37" i="7"/>
  <c r="C36" i="7"/>
  <c r="D44" i="7"/>
  <c r="J47" i="7"/>
  <c r="I47" i="7"/>
  <c r="H47" i="7"/>
  <c r="J46" i="7"/>
  <c r="I46" i="7"/>
  <c r="H46" i="7"/>
  <c r="J45" i="7"/>
  <c r="I45" i="7"/>
  <c r="H45" i="7"/>
  <c r="J44" i="7"/>
  <c r="I44" i="7"/>
  <c r="H44" i="7"/>
  <c r="J43" i="7"/>
  <c r="I43" i="7"/>
  <c r="H43" i="7"/>
  <c r="J42" i="7"/>
  <c r="I42" i="7"/>
  <c r="H42" i="7"/>
  <c r="J41" i="7"/>
  <c r="I41" i="7"/>
  <c r="H41" i="7"/>
  <c r="J40" i="7"/>
  <c r="I40" i="7"/>
  <c r="H40" i="7"/>
  <c r="J39" i="7"/>
  <c r="I39" i="7"/>
  <c r="H39" i="7"/>
  <c r="Q38" i="7"/>
  <c r="O38" i="7"/>
  <c r="N38" i="7"/>
  <c r="M38" i="7"/>
  <c r="J38" i="7"/>
  <c r="I38" i="7"/>
  <c r="H38" i="7"/>
  <c r="Q37" i="7"/>
  <c r="O37" i="7"/>
  <c r="N37" i="7"/>
  <c r="M37" i="7"/>
  <c r="J37" i="7"/>
  <c r="I37" i="7"/>
  <c r="H37" i="7"/>
  <c r="Q36" i="7"/>
  <c r="O36" i="7"/>
  <c r="N36" i="7"/>
  <c r="M36" i="7"/>
  <c r="J36" i="7"/>
  <c r="I36" i="7"/>
  <c r="D43" i="7"/>
  <c r="D42" i="7"/>
  <c r="D41" i="7"/>
  <c r="D40" i="7"/>
  <c r="D39" i="7"/>
  <c r="D38" i="7"/>
  <c r="D37" i="7"/>
  <c r="D36" i="7"/>
  <c r="H50" i="8" l="1"/>
  <c r="O50" i="8"/>
  <c r="Q50" i="8"/>
  <c r="M50" i="8"/>
  <c r="J50" i="8"/>
  <c r="N50" i="8"/>
  <c r="D50" i="8"/>
  <c r="I50" i="8"/>
  <c r="L50" i="8"/>
  <c r="C50" i="8"/>
  <c r="T26" i="7"/>
  <c r="F48" i="7" l="1"/>
  <c r="E48" i="7"/>
  <c r="O48" i="7"/>
  <c r="U26" i="7"/>
  <c r="R26" i="7"/>
  <c r="O26" i="7"/>
  <c r="N26" i="7"/>
  <c r="M26" i="7"/>
  <c r="F26" i="7"/>
  <c r="I26" i="7" s="1"/>
  <c r="E26" i="7"/>
  <c r="D26" i="7"/>
  <c r="C26" i="7"/>
  <c r="W25" i="7"/>
  <c r="W24" i="7"/>
  <c r="W23" i="7"/>
  <c r="W22" i="7"/>
  <c r="W21" i="7"/>
  <c r="W20" i="7"/>
  <c r="W19" i="7"/>
  <c r="W18" i="7"/>
  <c r="W17" i="7"/>
  <c r="W16" i="7"/>
  <c r="W15" i="7"/>
  <c r="W14" i="7"/>
  <c r="J48" i="7" l="1"/>
  <c r="H48" i="7"/>
  <c r="F28" i="7"/>
  <c r="I48" i="7"/>
  <c r="M48" i="7"/>
  <c r="O28" i="7"/>
  <c r="D28" i="7"/>
  <c r="E28" i="7"/>
  <c r="N48" i="7"/>
  <c r="W26" i="7"/>
  <c r="C48" i="7"/>
  <c r="D48" i="7"/>
  <c r="L48" i="7"/>
  <c r="Q48" i="7"/>
  <c r="I26" i="6"/>
  <c r="I25" i="6"/>
  <c r="L50" i="7" l="1"/>
  <c r="H50" i="7"/>
  <c r="C50" i="7"/>
  <c r="I50" i="7"/>
  <c r="N50" i="7"/>
  <c r="D50" i="7"/>
  <c r="Q50" i="7"/>
  <c r="O50" i="7"/>
  <c r="M50" i="7"/>
  <c r="J50" i="7"/>
  <c r="I24" i="6"/>
  <c r="I23" i="6" l="1"/>
  <c r="I22" i="6" l="1"/>
  <c r="I21" i="6" l="1"/>
  <c r="D42" i="6" l="1"/>
  <c r="C42" i="6"/>
  <c r="I20" i="6"/>
  <c r="V19" i="6" l="1"/>
  <c r="I19" i="6" l="1"/>
  <c r="F48" i="6" l="1"/>
  <c r="E48" i="6"/>
  <c r="Q47" i="6"/>
  <c r="O47" i="6"/>
  <c r="N47" i="6"/>
  <c r="M47" i="6"/>
  <c r="L47" i="6"/>
  <c r="J47" i="6"/>
  <c r="I47" i="6"/>
  <c r="H47" i="6"/>
  <c r="D47" i="6"/>
  <c r="C47" i="6"/>
  <c r="Q46" i="6"/>
  <c r="O46" i="6"/>
  <c r="N46" i="6"/>
  <c r="M46" i="6"/>
  <c r="L46" i="6"/>
  <c r="J46" i="6"/>
  <c r="I46" i="6"/>
  <c r="H46" i="6"/>
  <c r="D46" i="6"/>
  <c r="C46" i="6"/>
  <c r="Q45" i="6"/>
  <c r="O45" i="6"/>
  <c r="N45" i="6"/>
  <c r="M45" i="6"/>
  <c r="L45" i="6"/>
  <c r="J45" i="6"/>
  <c r="I45" i="6"/>
  <c r="H45" i="6"/>
  <c r="D45" i="6"/>
  <c r="C45" i="6"/>
  <c r="Q44" i="6"/>
  <c r="O44" i="6"/>
  <c r="N44" i="6"/>
  <c r="M44" i="6"/>
  <c r="L44" i="6"/>
  <c r="J44" i="6"/>
  <c r="I44" i="6"/>
  <c r="H44" i="6"/>
  <c r="D44" i="6"/>
  <c r="C44" i="6"/>
  <c r="Q43" i="6"/>
  <c r="O43" i="6"/>
  <c r="N43" i="6"/>
  <c r="M43" i="6"/>
  <c r="L43" i="6"/>
  <c r="J43" i="6"/>
  <c r="I43" i="6"/>
  <c r="H43" i="6"/>
  <c r="D43" i="6"/>
  <c r="C43" i="6"/>
  <c r="Q42" i="6"/>
  <c r="O42" i="6"/>
  <c r="N42" i="6"/>
  <c r="M42" i="6"/>
  <c r="L42" i="6"/>
  <c r="J42" i="6"/>
  <c r="I42" i="6"/>
  <c r="H42" i="6"/>
  <c r="Q41" i="6"/>
  <c r="O41" i="6"/>
  <c r="N41" i="6"/>
  <c r="M41" i="6"/>
  <c r="L41" i="6"/>
  <c r="J41" i="6"/>
  <c r="I41" i="6"/>
  <c r="H41" i="6"/>
  <c r="D41" i="6"/>
  <c r="C41" i="6"/>
  <c r="Q40" i="6"/>
  <c r="O40" i="6"/>
  <c r="N40" i="6"/>
  <c r="M40" i="6"/>
  <c r="L40" i="6"/>
  <c r="J40" i="6"/>
  <c r="I40" i="6"/>
  <c r="H40" i="6"/>
  <c r="D40" i="6"/>
  <c r="C40" i="6"/>
  <c r="Q39" i="6"/>
  <c r="O39" i="6"/>
  <c r="N39" i="6"/>
  <c r="M39" i="6"/>
  <c r="L39" i="6"/>
  <c r="J39" i="6"/>
  <c r="I39" i="6"/>
  <c r="H39" i="6"/>
  <c r="D39" i="6"/>
  <c r="C39" i="6"/>
  <c r="Q38" i="6"/>
  <c r="O38" i="6"/>
  <c r="N38" i="6"/>
  <c r="M38" i="6"/>
  <c r="L38" i="6"/>
  <c r="J38" i="6"/>
  <c r="I38" i="6"/>
  <c r="H38" i="6"/>
  <c r="D38" i="6"/>
  <c r="C38" i="6"/>
  <c r="Q37" i="6"/>
  <c r="O37" i="6"/>
  <c r="N37" i="6"/>
  <c r="M37" i="6"/>
  <c r="L37" i="6"/>
  <c r="J37" i="6"/>
  <c r="I37" i="6"/>
  <c r="H37" i="6"/>
  <c r="D37" i="6"/>
  <c r="C37" i="6"/>
  <c r="Q36" i="6"/>
  <c r="O36" i="6"/>
  <c r="N36" i="6"/>
  <c r="M36" i="6"/>
  <c r="L36" i="6"/>
  <c r="J36" i="6"/>
  <c r="I36" i="6"/>
  <c r="H36" i="6"/>
  <c r="D36" i="6"/>
  <c r="C36" i="6"/>
  <c r="T26" i="6"/>
  <c r="R26" i="6"/>
  <c r="Q26" i="6"/>
  <c r="O26" i="6"/>
  <c r="N26" i="6"/>
  <c r="M26" i="6"/>
  <c r="F26" i="6"/>
  <c r="E26" i="6"/>
  <c r="D26" i="6"/>
  <c r="C26" i="6"/>
  <c r="V25" i="6"/>
  <c r="V24" i="6"/>
  <c r="V23" i="6"/>
  <c r="V22" i="6"/>
  <c r="V21" i="6"/>
  <c r="V20" i="6"/>
  <c r="V18" i="6"/>
  <c r="V17" i="6"/>
  <c r="V16" i="6"/>
  <c r="V15" i="6"/>
  <c r="V14" i="6"/>
  <c r="F28" i="6" l="1"/>
  <c r="E28" i="6"/>
  <c r="D28" i="6"/>
  <c r="M48" i="6"/>
  <c r="H48" i="6"/>
  <c r="J48" i="6"/>
  <c r="O48" i="6"/>
  <c r="O28" i="6"/>
  <c r="N48" i="6"/>
  <c r="I48" i="6"/>
  <c r="C48" i="6"/>
  <c r="V26" i="6"/>
  <c r="D48" i="6"/>
  <c r="L48" i="6"/>
  <c r="Q48" i="6"/>
  <c r="Q47" i="5"/>
  <c r="O47" i="5"/>
  <c r="N47" i="5"/>
  <c r="M47" i="5"/>
  <c r="L47" i="5"/>
  <c r="J47" i="5"/>
  <c r="I47" i="5"/>
  <c r="H47" i="5"/>
  <c r="D47" i="5"/>
  <c r="C47" i="5"/>
  <c r="H50" i="6" l="1"/>
  <c r="J50" i="6"/>
  <c r="L50" i="6"/>
  <c r="D50" i="6"/>
  <c r="I50" i="6"/>
  <c r="Q50" i="6"/>
  <c r="N50" i="6"/>
  <c r="O50" i="6"/>
  <c r="C50" i="6"/>
  <c r="M50" i="6"/>
  <c r="Q46" i="5"/>
  <c r="O46" i="5"/>
  <c r="N46" i="5"/>
  <c r="M46" i="5"/>
  <c r="L46" i="5"/>
  <c r="J46" i="5"/>
  <c r="I46" i="5"/>
  <c r="H46" i="5"/>
  <c r="C45" i="5" l="1"/>
  <c r="Q44" i="5" l="1"/>
  <c r="O44" i="5"/>
  <c r="N44" i="5"/>
  <c r="M44" i="5"/>
  <c r="L44" i="5"/>
  <c r="J44" i="5"/>
  <c r="I44" i="5"/>
  <c r="H44" i="5"/>
  <c r="D44" i="5"/>
  <c r="C44" i="5"/>
  <c r="Q43" i="5" l="1"/>
  <c r="O43" i="5"/>
  <c r="N43" i="5"/>
  <c r="M43" i="5"/>
  <c r="L43" i="5"/>
  <c r="J43" i="5"/>
  <c r="I43" i="5"/>
  <c r="H43" i="5"/>
  <c r="D43" i="5"/>
  <c r="C43" i="5"/>
  <c r="D42" i="5" l="1"/>
  <c r="C42" i="5"/>
  <c r="Q42" i="5"/>
  <c r="O42" i="5"/>
  <c r="N42" i="5"/>
  <c r="M42" i="5"/>
  <c r="L42" i="5"/>
  <c r="J42" i="5"/>
  <c r="I42" i="5"/>
  <c r="H42" i="5"/>
  <c r="Q47" i="4" l="1"/>
  <c r="O47" i="4"/>
  <c r="N47" i="4"/>
  <c r="M47" i="4"/>
  <c r="L47" i="4"/>
  <c r="J47" i="4"/>
  <c r="I47" i="4"/>
  <c r="H47" i="4"/>
  <c r="D47" i="4"/>
  <c r="C47" i="4"/>
  <c r="V25" i="4"/>
  <c r="Q46" i="4"/>
  <c r="O46" i="4"/>
  <c r="N46" i="4"/>
  <c r="M46" i="4"/>
  <c r="L46" i="4"/>
  <c r="J46" i="4"/>
  <c r="I46" i="4"/>
  <c r="H46" i="4"/>
  <c r="D46" i="4"/>
  <c r="C46" i="4"/>
  <c r="V24" i="4"/>
  <c r="D37" i="5" l="1"/>
  <c r="D38" i="5"/>
  <c r="D39" i="5"/>
  <c r="D40" i="5"/>
  <c r="D41" i="5"/>
  <c r="D45" i="5"/>
  <c r="D46" i="5"/>
  <c r="D36" i="5"/>
  <c r="C37" i="5"/>
  <c r="C38" i="5"/>
  <c r="C39" i="5"/>
  <c r="C40" i="5"/>
  <c r="C41" i="5"/>
  <c r="C46" i="5"/>
  <c r="C36" i="5"/>
  <c r="Q37" i="5"/>
  <c r="Q38" i="5"/>
  <c r="Q39" i="5"/>
  <c r="Q40" i="5"/>
  <c r="Q41" i="5"/>
  <c r="Q45" i="5"/>
  <c r="Q36" i="5"/>
  <c r="O37" i="5"/>
  <c r="O38" i="5"/>
  <c r="O39" i="5"/>
  <c r="O40" i="5"/>
  <c r="O41" i="5"/>
  <c r="O45" i="5"/>
  <c r="O36" i="5"/>
  <c r="N37" i="5"/>
  <c r="N38" i="5"/>
  <c r="N39" i="5"/>
  <c r="N40" i="5"/>
  <c r="N41" i="5"/>
  <c r="N45" i="5"/>
  <c r="N36" i="5"/>
  <c r="M37" i="5"/>
  <c r="M38" i="5"/>
  <c r="M39" i="5"/>
  <c r="M40" i="5"/>
  <c r="M41" i="5"/>
  <c r="M45" i="5"/>
  <c r="M36" i="5"/>
  <c r="L37" i="5"/>
  <c r="L38" i="5"/>
  <c r="L39" i="5"/>
  <c r="L40" i="5"/>
  <c r="L41" i="5"/>
  <c r="L45" i="5"/>
  <c r="L36" i="5"/>
  <c r="J37" i="5"/>
  <c r="J38" i="5"/>
  <c r="J39" i="5"/>
  <c r="J40" i="5"/>
  <c r="J41" i="5"/>
  <c r="J45" i="5"/>
  <c r="J36" i="5"/>
  <c r="I37" i="5"/>
  <c r="I38" i="5"/>
  <c r="I39" i="5"/>
  <c r="I40" i="5"/>
  <c r="I41" i="5"/>
  <c r="I45" i="5"/>
  <c r="I36" i="5"/>
  <c r="H37" i="5"/>
  <c r="H38" i="5"/>
  <c r="H39" i="5"/>
  <c r="H40" i="5"/>
  <c r="H41" i="5"/>
  <c r="H45" i="5"/>
  <c r="H36" i="5"/>
  <c r="V15" i="5" l="1"/>
  <c r="V16" i="5"/>
  <c r="V17" i="5"/>
  <c r="V18" i="5"/>
  <c r="V19" i="5"/>
  <c r="V20" i="5"/>
  <c r="V21" i="5"/>
  <c r="V22" i="5"/>
  <c r="V23" i="5"/>
  <c r="V24" i="5"/>
  <c r="V25" i="5"/>
  <c r="V14" i="5"/>
  <c r="F48" i="5" l="1"/>
  <c r="E48" i="5"/>
  <c r="T26" i="5"/>
  <c r="R26" i="5"/>
  <c r="Q26" i="5"/>
  <c r="O26" i="5"/>
  <c r="N26" i="5"/>
  <c r="M26" i="5"/>
  <c r="F26" i="5"/>
  <c r="E26" i="5"/>
  <c r="D26" i="5"/>
  <c r="C26" i="5"/>
  <c r="O28" i="5" l="1"/>
  <c r="F28" i="5"/>
  <c r="D28" i="5"/>
  <c r="E28" i="5"/>
  <c r="I48" i="5"/>
  <c r="N48" i="5"/>
  <c r="V26" i="5"/>
  <c r="H48" i="5"/>
  <c r="M48" i="5"/>
  <c r="J48" i="5"/>
  <c r="O48" i="5"/>
  <c r="C48" i="5"/>
  <c r="D48" i="5"/>
  <c r="L48" i="5"/>
  <c r="Q48" i="5"/>
  <c r="T26" i="4"/>
  <c r="C50" i="5" l="1"/>
  <c r="D50" i="5"/>
  <c r="O50" i="5"/>
  <c r="Q50" i="5"/>
  <c r="N50" i="5"/>
  <c r="M50" i="5"/>
  <c r="I50" i="5"/>
  <c r="H50" i="5"/>
  <c r="J50" i="5"/>
  <c r="L50" i="5"/>
  <c r="V23" i="4"/>
  <c r="F48" i="4" l="1"/>
  <c r="E48" i="4"/>
  <c r="Q45" i="4"/>
  <c r="O45" i="4"/>
  <c r="N45" i="4"/>
  <c r="M45" i="4"/>
  <c r="L45" i="4"/>
  <c r="J45" i="4"/>
  <c r="I45" i="4"/>
  <c r="H45" i="4"/>
  <c r="D45" i="4"/>
  <c r="C45" i="4"/>
  <c r="Q44" i="4"/>
  <c r="O44" i="4"/>
  <c r="N44" i="4"/>
  <c r="M44" i="4"/>
  <c r="L44" i="4"/>
  <c r="J44" i="4"/>
  <c r="I44" i="4"/>
  <c r="H44" i="4"/>
  <c r="D44" i="4"/>
  <c r="C44" i="4"/>
  <c r="Q43" i="4"/>
  <c r="O43" i="4"/>
  <c r="N43" i="4"/>
  <c r="M43" i="4"/>
  <c r="L43" i="4"/>
  <c r="J43" i="4"/>
  <c r="I43" i="4"/>
  <c r="H43" i="4"/>
  <c r="D43" i="4"/>
  <c r="C43" i="4"/>
  <c r="Q42" i="4"/>
  <c r="O42" i="4"/>
  <c r="N42" i="4"/>
  <c r="M42" i="4"/>
  <c r="L42" i="4"/>
  <c r="J42" i="4"/>
  <c r="I42" i="4"/>
  <c r="H42" i="4"/>
  <c r="D42" i="4"/>
  <c r="C42" i="4"/>
  <c r="Q41" i="4"/>
  <c r="O41" i="4"/>
  <c r="N41" i="4"/>
  <c r="M41" i="4"/>
  <c r="L41" i="4"/>
  <c r="J41" i="4"/>
  <c r="I41" i="4"/>
  <c r="H41" i="4"/>
  <c r="D41" i="4"/>
  <c r="C41" i="4"/>
  <c r="Q40" i="4"/>
  <c r="O40" i="4"/>
  <c r="N40" i="4"/>
  <c r="M40" i="4"/>
  <c r="L40" i="4"/>
  <c r="J40" i="4"/>
  <c r="I40" i="4"/>
  <c r="H40" i="4"/>
  <c r="D40" i="4"/>
  <c r="C40" i="4"/>
  <c r="Q39" i="4"/>
  <c r="O39" i="4"/>
  <c r="N39" i="4"/>
  <c r="M39" i="4"/>
  <c r="L39" i="4"/>
  <c r="J39" i="4"/>
  <c r="I39" i="4"/>
  <c r="H39" i="4"/>
  <c r="D39" i="4"/>
  <c r="C39" i="4"/>
  <c r="Q38" i="4"/>
  <c r="O38" i="4"/>
  <c r="N38" i="4"/>
  <c r="M38" i="4"/>
  <c r="L38" i="4"/>
  <c r="J38" i="4"/>
  <c r="I38" i="4"/>
  <c r="H38" i="4"/>
  <c r="D38" i="4"/>
  <c r="C38" i="4"/>
  <c r="Q37" i="4"/>
  <c r="O37" i="4"/>
  <c r="N37" i="4"/>
  <c r="M37" i="4"/>
  <c r="L37" i="4"/>
  <c r="J37" i="4"/>
  <c r="I37" i="4"/>
  <c r="H37" i="4"/>
  <c r="D37" i="4"/>
  <c r="C37" i="4"/>
  <c r="Q36" i="4"/>
  <c r="O36" i="4"/>
  <c r="N36" i="4"/>
  <c r="M36" i="4"/>
  <c r="L36" i="4"/>
  <c r="J36" i="4"/>
  <c r="I36" i="4"/>
  <c r="H36" i="4"/>
  <c r="D36" i="4"/>
  <c r="C36" i="4"/>
  <c r="R26" i="4"/>
  <c r="Q26" i="4"/>
  <c r="O26" i="4"/>
  <c r="N26" i="4"/>
  <c r="M26" i="4"/>
  <c r="F26" i="4"/>
  <c r="E26" i="4"/>
  <c r="D26" i="4"/>
  <c r="C26" i="4"/>
  <c r="V22" i="4"/>
  <c r="V21" i="4"/>
  <c r="V20" i="4"/>
  <c r="V19" i="4"/>
  <c r="V18" i="4"/>
  <c r="V16" i="4"/>
  <c r="V15" i="4"/>
  <c r="V14" i="4"/>
  <c r="E28" i="4" l="1"/>
  <c r="O28" i="4"/>
  <c r="V26" i="4"/>
  <c r="D28" i="4"/>
  <c r="F28" i="4"/>
  <c r="D48" i="4"/>
  <c r="L48" i="4"/>
  <c r="Q48" i="4"/>
  <c r="I48" i="4"/>
  <c r="N48" i="4"/>
  <c r="N50" i="4" s="1"/>
  <c r="H48" i="4"/>
  <c r="M48" i="4"/>
  <c r="C48" i="4"/>
  <c r="J48" i="4"/>
  <c r="J50" i="4" s="1"/>
  <c r="O48" i="4"/>
  <c r="C50" i="4" l="1"/>
  <c r="L50" i="4"/>
  <c r="D50" i="4"/>
  <c r="I50" i="4"/>
  <c r="M50" i="4"/>
  <c r="Q50" i="4"/>
  <c r="O50" i="4"/>
  <c r="H50" i="4"/>
</calcChain>
</file>

<file path=xl/sharedStrings.xml><?xml version="1.0" encoding="utf-8"?>
<sst xmlns="http://schemas.openxmlformats.org/spreadsheetml/2006/main" count="775" uniqueCount="86">
  <si>
    <t>del Lago Resort and Casino</t>
  </si>
  <si>
    <t>1133 Route 414</t>
  </si>
  <si>
    <t>Waterloo, NY 13165</t>
  </si>
  <si>
    <t>www.dellagoresort.com</t>
  </si>
  <si>
    <t>(315) 946-1777</t>
  </si>
  <si>
    <t>Total Gross Gaming Revenue (GGR) - Fiscal Year 2018/2019</t>
  </si>
  <si>
    <t>Slot/ETG's</t>
  </si>
  <si>
    <t>Table Games</t>
  </si>
  <si>
    <t>Poker Tables</t>
  </si>
  <si>
    <t>Promotional</t>
  </si>
  <si>
    <t xml:space="preserve"> </t>
  </si>
  <si>
    <t>Avg Daily</t>
  </si>
  <si>
    <t>Credits</t>
  </si>
  <si>
    <t>Slot Gaming</t>
  </si>
  <si>
    <t>Slot &amp; ETG</t>
  </si>
  <si>
    <t>Slots &amp;</t>
  </si>
  <si>
    <t>Win/Unit</t>
  </si>
  <si>
    <t>Table Game</t>
  </si>
  <si>
    <t>Poker Table</t>
  </si>
  <si>
    <t>Month</t>
  </si>
  <si>
    <t>Played</t>
  </si>
  <si>
    <t>Won</t>
  </si>
  <si>
    <t>GGR</t>
  </si>
  <si>
    <t>ETG's</t>
  </si>
  <si>
    <t>per Day</t>
  </si>
  <si>
    <t>Tables</t>
  </si>
  <si>
    <t>Drop</t>
  </si>
  <si>
    <t>Total GGR</t>
  </si>
  <si>
    <t>Total</t>
  </si>
  <si>
    <t>Distribution of Total Gross Gaming Revenue per Legislation</t>
  </si>
  <si>
    <t>Distribution of Gaming Tax</t>
  </si>
  <si>
    <t>Prior Period</t>
  </si>
  <si>
    <t>Education/</t>
  </si>
  <si>
    <t>Host Muni</t>
  </si>
  <si>
    <t>Host County</t>
  </si>
  <si>
    <t>Net Revenue</t>
  </si>
  <si>
    <t xml:space="preserve">Unclaimed </t>
  </si>
  <si>
    <t>Adjustments</t>
  </si>
  <si>
    <t>Property Tax</t>
  </si>
  <si>
    <t>Town of</t>
  </si>
  <si>
    <t>Seneca</t>
  </si>
  <si>
    <t>Non-host Counties within the Region</t>
  </si>
  <si>
    <t>to Operator</t>
  </si>
  <si>
    <t>Gaming Tax</t>
  </si>
  <si>
    <t>Funds</t>
  </si>
  <si>
    <t>Fines &amp; Penalties</t>
  </si>
  <si>
    <t>Relief</t>
  </si>
  <si>
    <t>Tyre</t>
  </si>
  <si>
    <t>County</t>
  </si>
  <si>
    <t>Broome</t>
  </si>
  <si>
    <t>Chemung</t>
  </si>
  <si>
    <t>Schuyler</t>
  </si>
  <si>
    <t>Tompkins</t>
  </si>
  <si>
    <t>Wayne</t>
  </si>
  <si>
    <t>Notes:</t>
  </si>
  <si>
    <t>1)  The gaming tax of 37% on Slot/ETG revenue, 10% on Table Game revenue, and any prior period adjustments, fines, and penalties are allocated 80% to Education/Property Tax Relief, 10% split equally</t>
  </si>
  <si>
    <t xml:space="preserve">      between the host municipality and host county,and 10% split among non-host counties within the region on a per capita basis. Only the population east of Route 14 is used in the calculation of payments</t>
  </si>
  <si>
    <t xml:space="preserve">     made to Chemung, Schuyler and Wayne counties. Tioga County is the host county for Tioga Downs Casino and therefore ineligible to receive non-host distributions from del Lago Resort and Casino.</t>
  </si>
  <si>
    <t>2) Distributions to municipalities and counties are made by the Gaming Commission on a quarterly basis.</t>
  </si>
  <si>
    <t>3) Adjustments, Fines, and Penalties are comprised of gaming tax audit adjustments, fines, and penalties due to the Commercial Gaming Revenue Fund pursuant to Racing, Pari-Mutuel Wagering and Breeding Law.</t>
  </si>
  <si>
    <t xml:space="preserve"> Fines due to OASAS are not included in these figures. </t>
  </si>
  <si>
    <t>4) The minimum number of table games in each facility license is verified by combining the total Average Daily Tables &amp; Average Daily Poker Tables on a weekly basis. Fluctuations may occur.</t>
  </si>
  <si>
    <t>Total Gross Gaming Revenue (GGR) - Fiscal Year 2017/2018</t>
  </si>
  <si>
    <t xml:space="preserve">Progressive </t>
  </si>
  <si>
    <t>Adjustment</t>
  </si>
  <si>
    <t xml:space="preserve">3) Prior period adjustments are comprised of gaming tax audit adjustments  in which the adjustment occurs subsequent to the close of the month in which the event occured. Fines and penalties
    are comprised of amounts received in the period. Fines distributed to OASAS are not included in these figures.              </t>
  </si>
  <si>
    <t>Total Gross Gaming Revenue (GGR) - Fiscal Year 2016/2017</t>
  </si>
  <si>
    <t>GGR After Tax</t>
  </si>
  <si>
    <t>1)  The gaming tax of 37% on Slot/ETG revenue and 10% on Table Game revenue is allocated 80% to Education/Property Tax Relief, 10% split equally between the host municipality and host county,</t>
  </si>
  <si>
    <t xml:space="preserve"> and 10% split among non-host counties within the region on a per capita basis. Only the population east of Route 14 is used in the calculation of payments made to Chemung, Schuyler and Wayne counties.</t>
  </si>
  <si>
    <t>Tioga County is the host county for Tioga Downs Casino and therefore ineligible to receive non-host distributions from del Lago Resort and Casino.</t>
  </si>
  <si>
    <t>Sports
Wagering</t>
  </si>
  <si>
    <t xml:space="preserve">Sports </t>
  </si>
  <si>
    <t>Wagering</t>
  </si>
  <si>
    <t>Total Gross Gaming Revenue (GGR) - Fiscal Year 2019/2020</t>
  </si>
  <si>
    <t>Report compiled by the New York State Gaming Commission based on data provided by del Lago Resort and Casino</t>
  </si>
  <si>
    <t>1)  The gaming tax of 37% on Slot/ETG revenue, 10% on Table Game and Sports Wagering revenue, and any prior period adjustments, fines, and penalties are allocated 80% to Education/Property Tax Relief, 10% split equally</t>
  </si>
  <si>
    <t>5) Sports wagering gross gaming revenue is reported on a cash basis in New York State. Wagers on future events are taxed as current revenue and payouts for winning wagers are recognized in the period redeemed.</t>
  </si>
  <si>
    <t>Total Gross Gaming Revenue (GGR) - Fiscal Year 2020/2021</t>
  </si>
  <si>
    <t>Total Gross Gaming Revenue (GGR) - Fiscal Year 2021/2022</t>
  </si>
  <si>
    <t>Handle</t>
  </si>
  <si>
    <t>Total Gross Gaming Revenue (GGR) - Fiscal Year 2022/2023</t>
  </si>
  <si>
    <t>1)  The gaming tax of 30% on Slot/ETG revenue, 10% on Table Game and Sports Wagering revenue, and any prior period adjustments, fines, and penalties are allocated 80% to Education/Property Tax Relief, 10% split equally</t>
  </si>
  <si>
    <t>Total Gross Gaming Revenue (GGR) - Fiscal Year 2023/2024</t>
  </si>
  <si>
    <t>1)  The gaming tax of 30% on Slot/ETG revenue, 10% on Table Game and Sports Wagering revenue, and any prior period adjustments, fines, penalties, and unclaimed funds are allocated 80% to Education/Property Tax Relief, 10% split equally</t>
  </si>
  <si>
    <t>Total Gross Gaming Revenue (GGR) - Fiscal Year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</si>
</sst>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164" formatCode="[$-409]mmm\-yy;@"/>
    <numFmt numFmtId="165" formatCode=";;;"/>
    <numFmt numFmtId="166" formatCode="0.00%_);[Red]\(0.00%\)"/>
    <numFmt numFmtId="167" formatCode="0;\-0;;@"/>
  </numFmts>
  <fonts count="14" x14ac:knownFonts="1">
    <font>
      <sz val="11"/>
      <color theme="1"/>
      <name val="Calibri"/>
      <family val="2"/>
      <scheme val="minor"/>
    </font>
    <font>
      <b/>
      <sz val="14"/>
      <name val="Arial"/>
      <family val="2"/>
    </font>
    <font>
      <sz val="12"/>
      <name val="Arial"/>
      <family val="2"/>
    </font>
    <font>
      <u/>
      <sz val="10"/>
      <color indexed="12"/>
      <name val="Arial"/>
      <family val="2"/>
    </font>
    <font>
      <u/>
      <sz val="11"/>
      <color indexed="12"/>
      <name val="Arial"/>
      <family val="2"/>
    </font>
    <font>
      <sz val="11"/>
      <name val="Arial"/>
      <family val="2"/>
    </font>
    <font>
      <b/>
      <sz val="11"/>
      <color theme="0"/>
      <name val="Arial"/>
      <family val="2"/>
    </font>
    <font>
      <b/>
      <sz val="10"/>
      <name val="Arial"/>
      <family val="2"/>
    </font>
    <font>
      <sz val="9"/>
      <name val="Arial"/>
      <family val="2"/>
    </font>
    <font>
      <b/>
      <sz val="9"/>
      <name val="Arial"/>
      <family val="2"/>
    </font>
    <font>
      <i/>
      <u/>
      <sz val="10"/>
      <name val="Arial"/>
      <family val="2"/>
    </font>
    <font>
      <sz val="10"/>
      <name val="Arial"/>
      <family val="2"/>
    </font>
    <font>
      <i/>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3" tint="0.39997558519241921"/>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3">
    <xf numFmtId="0" fontId="0" fillId="0" borderId="0" xfId="0"/>
    <xf numFmtId="0" fontId="0" fillId="0" borderId="0" xfId="0" applyAlignment="1"/>
    <xf numFmtId="0" fontId="0" fillId="0" borderId="0" xfId="0" applyAlignment="1">
      <alignment horizontal="center"/>
    </xf>
    <xf numFmtId="0" fontId="0" fillId="0" borderId="0" xfId="0" applyFill="1" applyAlignment="1">
      <alignment horizontal="center"/>
    </xf>
    <xf numFmtId="6" fontId="5" fillId="0" borderId="0" xfId="0" applyNumberFormat="1" applyFont="1" applyAlignment="1">
      <alignment horizontal="center"/>
    </xf>
    <xf numFmtId="164" fontId="0" fillId="0" borderId="0" xfId="0" applyNumberFormat="1" applyAlignment="1">
      <alignment horizontal="center"/>
    </xf>
    <xf numFmtId="6" fontId="0" fillId="0" borderId="0" xfId="0" applyNumberFormat="1" applyAlignment="1">
      <alignment horizontal="left"/>
    </xf>
    <xf numFmtId="6" fontId="0" fillId="0" borderId="0" xfId="0" applyNumberFormat="1" applyAlignment="1">
      <alignment horizontal="center"/>
    </xf>
    <xf numFmtId="38" fontId="0" fillId="0" borderId="0" xfId="0" applyNumberFormat="1" applyAlignment="1">
      <alignment horizontal="center"/>
    </xf>
    <xf numFmtId="0" fontId="5" fillId="0" borderId="0" xfId="0" applyFont="1" applyAlignment="1">
      <alignment horizontal="center"/>
    </xf>
    <xf numFmtId="164" fontId="7" fillId="0" borderId="0" xfId="0" applyNumberFormat="1" applyFont="1" applyAlignment="1">
      <alignment horizontal="center"/>
    </xf>
    <xf numFmtId="6" fontId="7" fillId="0" borderId="4" xfId="0" applyNumberFormat="1" applyFont="1" applyBorder="1" applyAlignment="1">
      <alignment horizontal="center"/>
    </xf>
    <xf numFmtId="6" fontId="7" fillId="0" borderId="0" xfId="0" applyNumberFormat="1" applyFont="1" applyAlignment="1">
      <alignment horizontal="center"/>
    </xf>
    <xf numFmtId="6" fontId="7" fillId="0" borderId="0" xfId="0" applyNumberFormat="1" applyFont="1" applyBorder="1" applyAlignment="1"/>
    <xf numFmtId="0" fontId="7" fillId="0" borderId="0" xfId="0" applyFont="1" applyAlignment="1">
      <alignment horizontal="center"/>
    </xf>
    <xf numFmtId="164" fontId="8" fillId="0" borderId="0" xfId="0" applyNumberFormat="1" applyFont="1" applyAlignment="1">
      <alignment horizontal="center"/>
    </xf>
    <xf numFmtId="6" fontId="8" fillId="0" borderId="0" xfId="0" applyNumberFormat="1" applyFont="1" applyAlignment="1">
      <alignment horizontal="center"/>
    </xf>
    <xf numFmtId="6" fontId="9" fillId="0" borderId="0" xfId="0" applyNumberFormat="1" applyFont="1" applyAlignment="1">
      <alignment horizontal="center"/>
    </xf>
    <xf numFmtId="38" fontId="9" fillId="0" borderId="0" xfId="0" applyNumberFormat="1" applyFont="1" applyAlignment="1">
      <alignment horizontal="center"/>
    </xf>
    <xf numFmtId="0" fontId="8" fillId="0" borderId="0" xfId="0" applyFont="1" applyAlignment="1">
      <alignment horizontal="center"/>
    </xf>
    <xf numFmtId="164" fontId="9" fillId="0" borderId="0" xfId="0" applyNumberFormat="1" applyFont="1" applyAlignment="1">
      <alignment horizontal="center"/>
    </xf>
    <xf numFmtId="6" fontId="9" fillId="0" borderId="0" xfId="0" applyNumberFormat="1" applyFont="1" applyBorder="1" applyAlignment="1">
      <alignment horizontal="center"/>
    </xf>
    <xf numFmtId="0" fontId="9" fillId="0" borderId="0" xfId="0" applyFont="1" applyAlignment="1">
      <alignment horizontal="center"/>
    </xf>
    <xf numFmtId="164" fontId="9" fillId="0" borderId="5" xfId="0" applyNumberFormat="1" applyFont="1" applyBorder="1" applyAlignment="1">
      <alignment horizontal="center"/>
    </xf>
    <xf numFmtId="6" fontId="9" fillId="0" borderId="5" xfId="0" applyNumberFormat="1" applyFont="1" applyBorder="1" applyAlignment="1">
      <alignment horizontal="center"/>
    </xf>
    <xf numFmtId="38" fontId="9" fillId="0" borderId="5" xfId="0" applyNumberFormat="1" applyFont="1" applyBorder="1" applyAlignment="1">
      <alignment horizontal="center"/>
    </xf>
    <xf numFmtId="0" fontId="9" fillId="0" borderId="0" xfId="0" applyFont="1" applyBorder="1" applyAlignment="1">
      <alignment horizontal="center"/>
    </xf>
    <xf numFmtId="5" fontId="0" fillId="0" borderId="0" xfId="0" applyNumberFormat="1" applyAlignment="1"/>
    <xf numFmtId="38" fontId="0" fillId="0" borderId="0" xfId="0" applyNumberFormat="1" applyAlignment="1"/>
    <xf numFmtId="6" fontId="0" fillId="0" borderId="0" xfId="0" applyNumberFormat="1" applyAlignment="1"/>
    <xf numFmtId="0" fontId="0" fillId="0" borderId="0" xfId="0" applyNumberFormat="1" applyAlignment="1"/>
    <xf numFmtId="165" fontId="0" fillId="0" borderId="0" xfId="0" applyNumberFormat="1" applyAlignment="1"/>
    <xf numFmtId="5" fontId="0" fillId="0" borderId="6" xfId="0" applyNumberFormat="1" applyBorder="1" applyAlignment="1"/>
    <xf numFmtId="38" fontId="0" fillId="0" borderId="6" xfId="0" applyNumberFormat="1" applyBorder="1" applyAlignment="1"/>
    <xf numFmtId="6" fontId="0" fillId="0" borderId="6" xfId="0" applyNumberFormat="1" applyBorder="1" applyAlignment="1"/>
    <xf numFmtId="6" fontId="0" fillId="0" borderId="0" xfId="0" applyNumberFormat="1" applyBorder="1" applyAlignment="1"/>
    <xf numFmtId="5" fontId="0" fillId="0" borderId="0" xfId="0" applyNumberFormat="1" applyBorder="1" applyAlignment="1"/>
    <xf numFmtId="38" fontId="0" fillId="0" borderId="0" xfId="0" applyNumberFormat="1" applyBorder="1" applyAlignment="1"/>
    <xf numFmtId="166" fontId="0" fillId="0" borderId="0" xfId="0" applyNumberFormat="1" applyAlignment="1">
      <alignment horizontal="center"/>
    </xf>
    <xf numFmtId="166" fontId="0" fillId="0" borderId="0" xfId="0" applyNumberFormat="1" applyBorder="1" applyAlignment="1"/>
    <xf numFmtId="10" fontId="0" fillId="0" borderId="0" xfId="0" applyNumberFormat="1" applyFill="1" applyBorder="1" applyAlignment="1"/>
    <xf numFmtId="166" fontId="0" fillId="0" borderId="0" xfId="0" applyNumberFormat="1" applyAlignment="1"/>
    <xf numFmtId="164" fontId="7" fillId="0" borderId="0" xfId="0" applyNumberFormat="1" applyFont="1" applyFill="1" applyBorder="1" applyAlignment="1">
      <alignment horizontal="center"/>
    </xf>
    <xf numFmtId="166" fontId="0" fillId="0" borderId="0" xfId="0" applyNumberFormat="1" applyFill="1" applyAlignment="1"/>
    <xf numFmtId="164" fontId="7" fillId="0" borderId="0" xfId="0" applyNumberFormat="1" applyFont="1" applyFill="1" applyBorder="1" applyAlignment="1"/>
    <xf numFmtId="166" fontId="9" fillId="0" borderId="0" xfId="0" applyNumberFormat="1" applyFont="1" applyAlignment="1">
      <alignment horizontal="center"/>
    </xf>
    <xf numFmtId="6" fontId="9" fillId="0" borderId="0" xfId="0" applyNumberFormat="1" applyFont="1" applyFill="1" applyAlignment="1">
      <alignment horizontal="center"/>
    </xf>
    <xf numFmtId="166" fontId="9" fillId="0" borderId="0" xfId="0" applyNumberFormat="1" applyFont="1" applyFill="1" applyAlignment="1">
      <alignment horizontal="center"/>
    </xf>
    <xf numFmtId="166" fontId="9" fillId="0" borderId="0" xfId="0" applyNumberFormat="1" applyFont="1" applyFill="1" applyBorder="1" applyAlignment="1">
      <alignment horizontal="center"/>
    </xf>
    <xf numFmtId="166" fontId="9" fillId="0" borderId="0" xfId="0" applyNumberFormat="1" applyFont="1" applyBorder="1" applyAlignment="1">
      <alignment horizontal="center"/>
    </xf>
    <xf numFmtId="166" fontId="9" fillId="0" borderId="0" xfId="0" applyNumberFormat="1" applyFont="1" applyFill="1" applyBorder="1" applyAlignment="1"/>
    <xf numFmtId="166" fontId="9" fillId="0" borderId="5" xfId="0" applyNumberFormat="1" applyFont="1" applyBorder="1" applyAlignment="1">
      <alignment horizontal="center"/>
    </xf>
    <xf numFmtId="6" fontId="9" fillId="0" borderId="5" xfId="0" applyNumberFormat="1" applyFont="1" applyFill="1" applyBorder="1" applyAlignment="1">
      <alignment horizontal="center"/>
    </xf>
    <xf numFmtId="166" fontId="9" fillId="0" borderId="5" xfId="0" applyNumberFormat="1" applyFont="1" applyFill="1" applyBorder="1" applyAlignment="1">
      <alignment horizontal="center"/>
    </xf>
    <xf numFmtId="166" fontId="9" fillId="0" borderId="2" xfId="0" applyNumberFormat="1" applyFont="1" applyFill="1" applyBorder="1" applyAlignment="1">
      <alignment horizontal="center"/>
    </xf>
    <xf numFmtId="166" fontId="10" fillId="0" borderId="0" xfId="0" applyNumberFormat="1" applyFont="1" applyAlignment="1">
      <alignment horizontal="left"/>
    </xf>
    <xf numFmtId="166" fontId="11" fillId="0" borderId="0" xfId="0" applyNumberFormat="1" applyFont="1" applyFill="1" applyAlignment="1">
      <alignment horizontal="left"/>
    </xf>
    <xf numFmtId="166" fontId="0" fillId="0" borderId="0" xfId="0" applyNumberFormat="1" applyFill="1" applyAlignment="1">
      <alignment horizontal="center"/>
    </xf>
    <xf numFmtId="166" fontId="0" fillId="0" borderId="0" xfId="0" applyNumberFormat="1" applyFill="1" applyBorder="1" applyAlignment="1"/>
    <xf numFmtId="166" fontId="11" fillId="0" borderId="0" xfId="0" applyNumberFormat="1" applyFont="1" applyFill="1" applyAlignment="1">
      <alignment horizontal="left" wrapText="1"/>
    </xf>
    <xf numFmtId="166" fontId="11" fillId="0" borderId="0" xfId="0" applyNumberFormat="1" applyFont="1" applyFill="1" applyAlignment="1"/>
    <xf numFmtId="166" fontId="11" fillId="0" borderId="0" xfId="0" applyNumberFormat="1" applyFont="1" applyAlignment="1">
      <alignment horizontal="left"/>
    </xf>
    <xf numFmtId="164" fontId="0" fillId="0" borderId="0" xfId="0" applyNumberFormat="1" applyAlignment="1">
      <alignment horizontal="center" wrapText="1"/>
    </xf>
    <xf numFmtId="6" fontId="0" fillId="0" borderId="0" xfId="0" applyNumberFormat="1" applyAlignment="1">
      <alignment wrapText="1"/>
    </xf>
    <xf numFmtId="38" fontId="0" fillId="0" borderId="0" xfId="0" applyNumberFormat="1" applyAlignment="1">
      <alignment wrapText="1"/>
    </xf>
    <xf numFmtId="166" fontId="9" fillId="0" borderId="7" xfId="0" applyNumberFormat="1" applyFont="1" applyFill="1" applyBorder="1" applyAlignment="1">
      <alignment horizontal="center"/>
    </xf>
    <xf numFmtId="166" fontId="0" fillId="0" borderId="7" xfId="0" applyNumberFormat="1" applyBorder="1" applyAlignment="1"/>
    <xf numFmtId="37" fontId="0" fillId="0" borderId="0" xfId="0" applyNumberFormat="1" applyAlignment="1"/>
    <xf numFmtId="3" fontId="0" fillId="0" borderId="0" xfId="0" applyNumberFormat="1" applyAlignment="1"/>
    <xf numFmtId="167" fontId="0" fillId="0" borderId="0" xfId="0" applyNumberFormat="1" applyAlignment="1"/>
    <xf numFmtId="0" fontId="0" fillId="0" borderId="0" xfId="0" applyNumberFormat="1" applyBorder="1" applyAlignment="1"/>
    <xf numFmtId="3" fontId="0" fillId="0" borderId="6" xfId="0" applyNumberFormat="1" applyBorder="1" applyAlignment="1"/>
    <xf numFmtId="167" fontId="0" fillId="0" borderId="6" xfId="0" applyNumberFormat="1" applyBorder="1" applyAlignment="1"/>
    <xf numFmtId="167" fontId="0" fillId="0" borderId="0" xfId="0" applyNumberFormat="1" applyBorder="1" applyAlignment="1"/>
    <xf numFmtId="166" fontId="0" fillId="0" borderId="6" xfId="0" applyNumberFormat="1" applyBorder="1" applyAlignment="1"/>
    <xf numFmtId="166" fontId="11" fillId="0" borderId="0" xfId="0" applyNumberFormat="1" applyFont="1" applyFill="1" applyAlignment="1">
      <alignment horizontal="left" wrapText="1"/>
    </xf>
    <xf numFmtId="166" fontId="11" fillId="0" borderId="0" xfId="0" applyNumberFormat="1" applyFont="1" applyFill="1" applyAlignment="1">
      <alignment horizontal="left" wrapText="1"/>
    </xf>
    <xf numFmtId="166" fontId="9" fillId="0" borderId="5" xfId="0" applyNumberFormat="1" applyFont="1" applyFill="1" applyBorder="1" applyAlignment="1">
      <alignment horizontal="center"/>
    </xf>
    <xf numFmtId="0" fontId="7" fillId="0" borderId="8" xfId="0" applyFont="1" applyBorder="1" applyAlignment="1">
      <alignment horizontal="center" wrapText="1"/>
    </xf>
    <xf numFmtId="0" fontId="9" fillId="0" borderId="5" xfId="0" applyFont="1" applyBorder="1" applyAlignment="1">
      <alignment horizontal="center"/>
    </xf>
    <xf numFmtId="0" fontId="12" fillId="0" borderId="0" xfId="0" applyFont="1"/>
    <xf numFmtId="166" fontId="11" fillId="0" borderId="0" xfId="0" applyNumberFormat="1" applyFont="1" applyFill="1" applyAlignment="1">
      <alignment horizontal="left" wrapText="1"/>
    </xf>
    <xf numFmtId="166" fontId="9" fillId="0" borderId="5" xfId="0" applyNumberFormat="1" applyFont="1" applyFill="1" applyBorder="1" applyAlignment="1">
      <alignment horizontal="center"/>
    </xf>
    <xf numFmtId="5" fontId="0" fillId="0" borderId="6" xfId="0" applyNumberFormat="1" applyFont="1" applyBorder="1" applyAlignment="1"/>
    <xf numFmtId="166" fontId="11" fillId="0" borderId="0" xfId="0" applyNumberFormat="1" applyFont="1" applyFill="1" applyAlignment="1">
      <alignment horizontal="left" wrapText="1"/>
    </xf>
    <xf numFmtId="166" fontId="9" fillId="0" borderId="5" xfId="0" applyNumberFormat="1" applyFont="1" applyFill="1" applyBorder="1" applyAlignment="1">
      <alignment horizontal="center"/>
    </xf>
    <xf numFmtId="166" fontId="11" fillId="0" borderId="0" xfId="0" applyNumberFormat="1" applyFont="1" applyFill="1" applyAlignment="1">
      <alignment horizontal="left" wrapText="1"/>
    </xf>
    <xf numFmtId="5" fontId="13" fillId="0" borderId="0" xfId="0" applyNumberFormat="1" applyFont="1" applyAlignment="1"/>
    <xf numFmtId="166" fontId="11" fillId="0" borderId="0" xfId="0" applyNumberFormat="1" applyFont="1" applyFill="1" applyAlignment="1">
      <alignment horizontal="left" wrapText="1"/>
    </xf>
    <xf numFmtId="166" fontId="9" fillId="0" borderId="5" xfId="0" applyNumberFormat="1" applyFont="1" applyFill="1" applyBorder="1" applyAlignment="1">
      <alignment horizontal="center"/>
    </xf>
    <xf numFmtId="166" fontId="9" fillId="0" borderId="5" xfId="0" applyNumberFormat="1" applyFont="1" applyFill="1" applyBorder="1" applyAlignment="1">
      <alignment horizontal="center"/>
    </xf>
    <xf numFmtId="166" fontId="11" fillId="0" borderId="0" xfId="0" applyNumberFormat="1" applyFont="1" applyFill="1" applyAlignment="1">
      <alignment horizontal="left" wrapText="1"/>
    </xf>
    <xf numFmtId="5" fontId="0" fillId="0" borderId="0" xfId="0" applyNumberFormat="1"/>
    <xf numFmtId="166" fontId="9" fillId="0" borderId="5" xfId="0" applyNumberFormat="1" applyFont="1" applyFill="1" applyBorder="1" applyAlignment="1">
      <alignment horizontal="center"/>
    </xf>
    <xf numFmtId="166" fontId="11" fillId="0" borderId="0" xfId="0" applyNumberFormat="1" applyFont="1" applyFill="1" applyAlignment="1">
      <alignment horizontal="left" wrapText="1"/>
    </xf>
    <xf numFmtId="166" fontId="9" fillId="0" borderId="5" xfId="0" applyNumberFormat="1" applyFont="1" applyFill="1" applyBorder="1" applyAlignment="1">
      <alignment horizontal="center"/>
    </xf>
    <xf numFmtId="166" fontId="11" fillId="0" borderId="0" xfId="0" applyNumberFormat="1" applyFont="1" applyFill="1" applyAlignment="1">
      <alignment horizontal="left" wrapText="1"/>
    </xf>
    <xf numFmtId="6" fontId="7" fillId="0" borderId="1" xfId="0" applyNumberFormat="1" applyFont="1" applyBorder="1" applyAlignment="1">
      <alignment horizontal="center"/>
    </xf>
    <xf numFmtId="6" fontId="7" fillId="0" borderId="2" xfId="0" applyNumberFormat="1" applyFont="1" applyBorder="1" applyAlignment="1">
      <alignment horizontal="center"/>
    </xf>
    <xf numFmtId="6" fontId="7" fillId="0" borderId="3" xfId="0" applyNumberFormat="1" applyFont="1" applyBorder="1" applyAlignment="1">
      <alignment horizontal="center"/>
    </xf>
    <xf numFmtId="0" fontId="7" fillId="0" borderId="1" xfId="0" applyFont="1" applyBorder="1" applyAlignment="1">
      <alignment horizontal="center" wrapText="1"/>
    </xf>
    <xf numFmtId="0" fontId="7" fillId="0" borderId="3" xfId="0" applyFont="1" applyBorder="1" applyAlignment="1">
      <alignment horizontal="center" wrapText="1"/>
    </xf>
    <xf numFmtId="164" fontId="6" fillId="2" borderId="1"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3" xfId="0" applyNumberFormat="1" applyFont="1" applyFill="1" applyBorder="1" applyAlignment="1">
      <alignment horizontal="center"/>
    </xf>
    <xf numFmtId="164" fontId="7" fillId="0" borderId="1" xfId="0" applyNumberFormat="1" applyFont="1" applyFill="1" applyBorder="1" applyAlignment="1">
      <alignment horizontal="center"/>
    </xf>
    <xf numFmtId="164" fontId="7" fillId="0" borderId="2" xfId="0" applyNumberFormat="1" applyFont="1" applyFill="1" applyBorder="1" applyAlignment="1">
      <alignment horizontal="center"/>
    </xf>
    <xf numFmtId="164" fontId="7" fillId="0" borderId="3" xfId="0" applyNumberFormat="1" applyFont="1" applyFill="1" applyBorder="1" applyAlignment="1">
      <alignment horizontal="center"/>
    </xf>
    <xf numFmtId="6" fontId="1" fillId="0" borderId="0" xfId="0" applyNumberFormat="1" applyFont="1" applyAlignment="1">
      <alignment horizontal="center"/>
    </xf>
    <xf numFmtId="6" fontId="2" fillId="0" borderId="0" xfId="0" applyNumberFormat="1" applyFont="1" applyAlignment="1">
      <alignment horizontal="center"/>
    </xf>
    <xf numFmtId="6" fontId="3" fillId="0" borderId="0" xfId="1" applyNumberFormat="1" applyFill="1" applyAlignment="1" applyProtection="1">
      <alignment horizontal="center"/>
    </xf>
    <xf numFmtId="6" fontId="4" fillId="0" borderId="0" xfId="1" applyNumberFormat="1" applyFont="1" applyFill="1" applyAlignment="1" applyProtection="1">
      <alignment horizontal="center"/>
    </xf>
    <xf numFmtId="6" fontId="5" fillId="0"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57136589-0D7E-4BDB-B3EE-1AA8F0ACBD8E}"/>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twoCellAnchor editAs="oneCell">
    <xdr:from>
      <xdr:col>0</xdr:col>
      <xdr:colOff>238126</xdr:colOff>
      <xdr:row>0</xdr:row>
      <xdr:rowOff>95250</xdr:rowOff>
    </xdr:from>
    <xdr:to>
      <xdr:col>3</xdr:col>
      <xdr:colOff>171450</xdr:colOff>
      <xdr:row>5</xdr:row>
      <xdr:rowOff>151331</xdr:rowOff>
    </xdr:to>
    <xdr:pic>
      <xdr:nvPicPr>
        <xdr:cNvPr id="3" name="Picture 2">
          <a:extLst>
            <a:ext uri="{FF2B5EF4-FFF2-40B4-BE49-F238E27FC236}">
              <a16:creationId xmlns:a16="http://schemas.microsoft.com/office/drawing/2014/main" id="{B9C820CA-DBDE-4B41-99AF-83C6F48A2BE8}"/>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CEAC797A-423D-4008-91DE-DCDD24035AED}"/>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twoCellAnchor editAs="oneCell">
    <xdr:from>
      <xdr:col>0</xdr:col>
      <xdr:colOff>238126</xdr:colOff>
      <xdr:row>0</xdr:row>
      <xdr:rowOff>95250</xdr:rowOff>
    </xdr:from>
    <xdr:to>
      <xdr:col>3</xdr:col>
      <xdr:colOff>171450</xdr:colOff>
      <xdr:row>5</xdr:row>
      <xdr:rowOff>151331</xdr:rowOff>
    </xdr:to>
    <xdr:pic>
      <xdr:nvPicPr>
        <xdr:cNvPr id="3" name="Picture 2">
          <a:extLst>
            <a:ext uri="{FF2B5EF4-FFF2-40B4-BE49-F238E27FC236}">
              <a16:creationId xmlns:a16="http://schemas.microsoft.com/office/drawing/2014/main" id="{A763CC09-08F3-4486-A1B3-03F76E82ABAF}"/>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9FDB2258-C2CA-462C-98FC-33C8B1CCFFA2}"/>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twoCellAnchor editAs="oneCell">
    <xdr:from>
      <xdr:col>0</xdr:col>
      <xdr:colOff>238126</xdr:colOff>
      <xdr:row>0</xdr:row>
      <xdr:rowOff>95250</xdr:rowOff>
    </xdr:from>
    <xdr:to>
      <xdr:col>3</xdr:col>
      <xdr:colOff>171450</xdr:colOff>
      <xdr:row>5</xdr:row>
      <xdr:rowOff>151331</xdr:rowOff>
    </xdr:to>
    <xdr:pic>
      <xdr:nvPicPr>
        <xdr:cNvPr id="3" name="Picture 2">
          <a:extLst>
            <a:ext uri="{FF2B5EF4-FFF2-40B4-BE49-F238E27FC236}">
              <a16:creationId xmlns:a16="http://schemas.microsoft.com/office/drawing/2014/main" id="{FDE23A7E-720F-4751-8796-20281E7448A0}"/>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6C93B8D9-CE95-4D46-A743-9B6D6622CCFF}"/>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twoCellAnchor editAs="oneCell">
    <xdr:from>
      <xdr:col>0</xdr:col>
      <xdr:colOff>238126</xdr:colOff>
      <xdr:row>0</xdr:row>
      <xdr:rowOff>95250</xdr:rowOff>
    </xdr:from>
    <xdr:to>
      <xdr:col>3</xdr:col>
      <xdr:colOff>171450</xdr:colOff>
      <xdr:row>5</xdr:row>
      <xdr:rowOff>151331</xdr:rowOff>
    </xdr:to>
    <xdr:pic>
      <xdr:nvPicPr>
        <xdr:cNvPr id="3" name="Picture 2">
          <a:extLst>
            <a:ext uri="{FF2B5EF4-FFF2-40B4-BE49-F238E27FC236}">
              <a16:creationId xmlns:a16="http://schemas.microsoft.com/office/drawing/2014/main" id="{374AD5F1-E914-487D-B40D-F6EF27E11EC0}"/>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F51D8E5F-86A1-41CF-9CA9-DE02AABB2160}"/>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twoCellAnchor editAs="oneCell">
    <xdr:from>
      <xdr:col>0</xdr:col>
      <xdr:colOff>238126</xdr:colOff>
      <xdr:row>0</xdr:row>
      <xdr:rowOff>95250</xdr:rowOff>
    </xdr:from>
    <xdr:to>
      <xdr:col>3</xdr:col>
      <xdr:colOff>171450</xdr:colOff>
      <xdr:row>5</xdr:row>
      <xdr:rowOff>151331</xdr:rowOff>
    </xdr:to>
    <xdr:pic>
      <xdr:nvPicPr>
        <xdr:cNvPr id="3" name="Picture 2">
          <a:extLst>
            <a:ext uri="{FF2B5EF4-FFF2-40B4-BE49-F238E27FC236}">
              <a16:creationId xmlns:a16="http://schemas.microsoft.com/office/drawing/2014/main" id="{76DC328B-1FA8-44C0-8095-72C678F6B62D}"/>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38299" cy="10562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C4193F01-F15B-4CE6-9DDE-5DB205E52AAC}"/>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85924" cy="1031441"/>
        </a:xfrm>
        <a:prstGeom prst="rect">
          <a:avLst/>
        </a:prstGeom>
      </xdr:spPr>
    </xdr:pic>
    <xdr:clientData/>
  </xdr:twoCellAnchor>
  <xdr:twoCellAnchor editAs="oneCell">
    <xdr:from>
      <xdr:col>0</xdr:col>
      <xdr:colOff>238126</xdr:colOff>
      <xdr:row>0</xdr:row>
      <xdr:rowOff>95250</xdr:rowOff>
    </xdr:from>
    <xdr:to>
      <xdr:col>3</xdr:col>
      <xdr:colOff>171450</xdr:colOff>
      <xdr:row>5</xdr:row>
      <xdr:rowOff>151331</xdr:rowOff>
    </xdr:to>
    <xdr:pic>
      <xdr:nvPicPr>
        <xdr:cNvPr id="3" name="Picture 2">
          <a:extLst>
            <a:ext uri="{FF2B5EF4-FFF2-40B4-BE49-F238E27FC236}">
              <a16:creationId xmlns:a16="http://schemas.microsoft.com/office/drawing/2014/main" id="{303BA805-11F4-46F1-9355-F24CA4B93598}"/>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85924" cy="10314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22CE5AC8-DA46-4F08-B741-B4696813BD24}"/>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85924" cy="1031441"/>
        </a:xfrm>
        <a:prstGeom prst="rect">
          <a:avLst/>
        </a:prstGeom>
      </xdr:spPr>
    </xdr:pic>
    <xdr:clientData/>
  </xdr:twoCellAnchor>
  <xdr:twoCellAnchor editAs="oneCell">
    <xdr:from>
      <xdr:col>0</xdr:col>
      <xdr:colOff>238126</xdr:colOff>
      <xdr:row>0</xdr:row>
      <xdr:rowOff>95250</xdr:rowOff>
    </xdr:from>
    <xdr:to>
      <xdr:col>3</xdr:col>
      <xdr:colOff>171450</xdr:colOff>
      <xdr:row>5</xdr:row>
      <xdr:rowOff>151331</xdr:rowOff>
    </xdr:to>
    <xdr:pic>
      <xdr:nvPicPr>
        <xdr:cNvPr id="3" name="Picture 2">
          <a:extLst>
            <a:ext uri="{FF2B5EF4-FFF2-40B4-BE49-F238E27FC236}">
              <a16:creationId xmlns:a16="http://schemas.microsoft.com/office/drawing/2014/main" id="{A0045E44-60C0-489C-A287-E1670E6FBFAD}"/>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85924" cy="10314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171450</xdr:colOff>
      <xdr:row>5</xdr:row>
      <xdr:rowOff>151331</xdr:rowOff>
    </xdr:to>
    <xdr:pic>
      <xdr:nvPicPr>
        <xdr:cNvPr id="2" name="Picture 1">
          <a:extLst>
            <a:ext uri="{FF2B5EF4-FFF2-40B4-BE49-F238E27FC236}">
              <a16:creationId xmlns:a16="http://schemas.microsoft.com/office/drawing/2014/main" id="{676916F5-D8FA-4C4B-8B59-C8EE62455041}"/>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85924" cy="10314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238126</xdr:colOff>
      <xdr:row>0</xdr:row>
      <xdr:rowOff>95250</xdr:rowOff>
    </xdr:from>
    <xdr:to>
      <xdr:col>3</xdr:col>
      <xdr:colOff>285750</xdr:colOff>
      <xdr:row>5</xdr:row>
      <xdr:rowOff>151331</xdr:rowOff>
    </xdr:to>
    <xdr:pic>
      <xdr:nvPicPr>
        <xdr:cNvPr id="2" name="Picture 1">
          <a:extLst>
            <a:ext uri="{FF2B5EF4-FFF2-40B4-BE49-F238E27FC236}">
              <a16:creationId xmlns:a16="http://schemas.microsoft.com/office/drawing/2014/main" id="{98B3CC17-0016-4106-8D3A-8CB683593749}"/>
            </a:ext>
          </a:extLst>
        </xdr:cNvPr>
        <xdr:cNvPicPr>
          <a:picLocks noChangeAspect="1"/>
        </xdr:cNvPicPr>
      </xdr:nvPicPr>
      <xdr:blipFill>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a14:imgLayer r:embed="rId2">
                  <a14:imgEffect>
                    <a14:colorTemperature colorTemp="7500"/>
                  </a14:imgEffect>
                  <a14:imgEffect>
                    <a14:saturation sat="210000"/>
                  </a14:imgEffect>
                </a14:imgLayer>
              </a14:imgProps>
            </a:ext>
            <a:ext uri="{28A0092B-C50C-407E-A947-70E740481C1C}">
              <a14:useLocalDpi xmlns:a14="http://schemas.microsoft.com/office/drawing/2010/main" val="0"/>
            </a:ext>
          </a:extLst>
        </a:blip>
        <a:stretch>
          <a:fillRect/>
        </a:stretch>
      </xdr:blipFill>
      <xdr:spPr>
        <a:xfrm>
          <a:off x="238126" y="95250"/>
          <a:ext cx="1685924" cy="10314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ellagoresort.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dellagoresort.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dellagoresort.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dellagoresort.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dellagoresort.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dellagoresort.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dellagoresort.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dellagoresort.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dellagoresor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1DBF8-352D-4AD1-A3A9-B5F54BD2C16C}">
  <sheetPr>
    <pageSetUpPr fitToPage="1"/>
  </sheetPr>
  <dimension ref="A1:W66"/>
  <sheetViews>
    <sheetView tabSelected="1" topLeftCell="A19" zoomScaleNormal="100" workbookViewId="0">
      <selection activeCell="F41" sqref="F41"/>
    </sheetView>
  </sheetViews>
  <sheetFormatPr defaultRowHeight="15" x14ac:dyDescent="0.25"/>
  <cols>
    <col min="1" max="1" width="9.28515625" style="5" customWidth="1"/>
    <col min="2" max="2" width="1.7109375" style="5" customWidth="1"/>
    <col min="3" max="3" width="14.5703125" style="29" customWidth="1"/>
    <col min="4" max="4" width="12.85546875" style="29" customWidth="1"/>
    <col min="5" max="5" width="14.5703125" style="29" customWidth="1"/>
    <col min="6" max="6" width="15.140625" style="29" customWidth="1"/>
    <col min="7" max="7" width="1.140625" style="29" customWidth="1"/>
    <col min="8" max="8" width="14.28515625" style="29" customWidth="1"/>
    <col min="9" max="9" width="11.140625" style="28" bestFit="1" customWidth="1"/>
    <col min="10" max="10" width="11.85546875" style="29"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2" style="29" customWidth="1"/>
    <col min="17" max="17" width="11.42578125" style="29" customWidth="1"/>
    <col min="18" max="18" width="12.140625" style="29" customWidth="1"/>
    <col min="19" max="19" width="2" style="1" customWidth="1"/>
    <col min="20" max="20" width="14.28515625" style="1" customWidth="1"/>
    <col min="21" max="21" width="12.140625" style="1" customWidth="1"/>
    <col min="22" max="22" width="2" style="1" customWidth="1"/>
    <col min="23" max="23" width="14.28515625" style="1" customWidth="1"/>
    <col min="24" max="260" width="9.140625" style="1"/>
    <col min="261" max="261" width="9.28515625" style="1" customWidth="1"/>
    <col min="262" max="262" width="1.7109375" style="1" customWidth="1"/>
    <col min="263" max="266" width="12" style="1" customWidth="1"/>
    <col min="267" max="267" width="11.85546875" style="1" customWidth="1"/>
    <col min="268" max="268" width="10.7109375" style="1" customWidth="1"/>
    <col min="269" max="269" width="10.5703125" style="1" customWidth="1"/>
    <col min="270" max="270" width="1.140625" style="1" customWidth="1"/>
    <col min="271" max="271" width="11.28515625" style="1" customWidth="1"/>
    <col min="272" max="272" width="12.7109375" style="1" customWidth="1"/>
    <col min="273" max="273" width="11.5703125" style="1" customWidth="1"/>
    <col min="274" max="274" width="12.42578125" style="1" customWidth="1"/>
    <col min="275" max="275" width="1.5703125" style="1" customWidth="1"/>
    <col min="276" max="276" width="11.42578125" style="1" customWidth="1"/>
    <col min="277" max="277" width="12.140625" style="1" customWidth="1"/>
    <col min="278" max="278" width="1.7109375" style="1" customWidth="1"/>
    <col min="279" max="279" width="13.5703125" style="1" customWidth="1"/>
    <col min="280" max="516" width="9.140625" style="1"/>
    <col min="517" max="517" width="9.28515625" style="1" customWidth="1"/>
    <col min="518" max="518" width="1.7109375" style="1" customWidth="1"/>
    <col min="519" max="522" width="12" style="1" customWidth="1"/>
    <col min="523" max="523" width="11.85546875" style="1" customWidth="1"/>
    <col min="524" max="524" width="10.7109375" style="1" customWidth="1"/>
    <col min="525" max="525" width="10.5703125" style="1" customWidth="1"/>
    <col min="526" max="526" width="1.140625" style="1" customWidth="1"/>
    <col min="527" max="527" width="11.28515625" style="1" customWidth="1"/>
    <col min="528" max="528" width="12.7109375" style="1" customWidth="1"/>
    <col min="529" max="529" width="11.5703125" style="1" customWidth="1"/>
    <col min="530" max="530" width="12.42578125" style="1" customWidth="1"/>
    <col min="531" max="531" width="1.5703125" style="1" customWidth="1"/>
    <col min="532" max="532" width="11.42578125" style="1" customWidth="1"/>
    <col min="533" max="533" width="12.140625" style="1" customWidth="1"/>
    <col min="534" max="534" width="1.7109375" style="1" customWidth="1"/>
    <col min="535" max="535" width="13.5703125" style="1" customWidth="1"/>
    <col min="536" max="772" width="9.140625" style="1"/>
    <col min="773" max="773" width="9.28515625" style="1" customWidth="1"/>
    <col min="774" max="774" width="1.7109375" style="1" customWidth="1"/>
    <col min="775" max="778" width="12" style="1" customWidth="1"/>
    <col min="779" max="779" width="11.85546875" style="1" customWidth="1"/>
    <col min="780" max="780" width="10.7109375" style="1" customWidth="1"/>
    <col min="781" max="781" width="10.5703125" style="1" customWidth="1"/>
    <col min="782" max="782" width="1.140625" style="1" customWidth="1"/>
    <col min="783" max="783" width="11.28515625" style="1" customWidth="1"/>
    <col min="784" max="784" width="12.7109375" style="1" customWidth="1"/>
    <col min="785" max="785" width="11.5703125" style="1" customWidth="1"/>
    <col min="786" max="786" width="12.42578125" style="1" customWidth="1"/>
    <col min="787" max="787" width="1.5703125" style="1" customWidth="1"/>
    <col min="788" max="788" width="11.42578125" style="1" customWidth="1"/>
    <col min="789" max="789" width="12.140625" style="1" customWidth="1"/>
    <col min="790" max="790" width="1.7109375" style="1" customWidth="1"/>
    <col min="791" max="791" width="13.5703125" style="1" customWidth="1"/>
    <col min="792" max="1028" width="9.140625" style="1"/>
    <col min="1029" max="1029" width="9.28515625" style="1" customWidth="1"/>
    <col min="1030" max="1030" width="1.7109375" style="1" customWidth="1"/>
    <col min="1031" max="1034" width="12" style="1" customWidth="1"/>
    <col min="1035" max="1035" width="11.85546875" style="1" customWidth="1"/>
    <col min="1036" max="1036" width="10.7109375" style="1" customWidth="1"/>
    <col min="1037" max="1037" width="10.5703125" style="1" customWidth="1"/>
    <col min="1038" max="1038" width="1.140625" style="1" customWidth="1"/>
    <col min="1039" max="1039" width="11.28515625" style="1" customWidth="1"/>
    <col min="1040" max="1040" width="12.7109375" style="1" customWidth="1"/>
    <col min="1041" max="1041" width="11.5703125" style="1" customWidth="1"/>
    <col min="1042" max="1042" width="12.42578125" style="1" customWidth="1"/>
    <col min="1043" max="1043" width="1.5703125" style="1" customWidth="1"/>
    <col min="1044" max="1044" width="11.42578125" style="1" customWidth="1"/>
    <col min="1045" max="1045" width="12.140625" style="1" customWidth="1"/>
    <col min="1046" max="1046" width="1.7109375" style="1" customWidth="1"/>
    <col min="1047" max="1047" width="13.5703125" style="1" customWidth="1"/>
    <col min="1048" max="1284" width="9.140625" style="1"/>
    <col min="1285" max="1285" width="9.28515625" style="1" customWidth="1"/>
    <col min="1286" max="1286" width="1.7109375" style="1" customWidth="1"/>
    <col min="1287" max="1290" width="12" style="1" customWidth="1"/>
    <col min="1291" max="1291" width="11.85546875" style="1" customWidth="1"/>
    <col min="1292" max="1292" width="10.7109375" style="1" customWidth="1"/>
    <col min="1293" max="1293" width="10.5703125" style="1" customWidth="1"/>
    <col min="1294" max="1294" width="1.140625" style="1" customWidth="1"/>
    <col min="1295" max="1295" width="11.28515625" style="1" customWidth="1"/>
    <col min="1296" max="1296" width="12.7109375" style="1" customWidth="1"/>
    <col min="1297" max="1297" width="11.5703125" style="1" customWidth="1"/>
    <col min="1298" max="1298" width="12.42578125" style="1" customWidth="1"/>
    <col min="1299" max="1299" width="1.5703125" style="1" customWidth="1"/>
    <col min="1300" max="1300" width="11.42578125" style="1" customWidth="1"/>
    <col min="1301" max="1301" width="12.140625" style="1" customWidth="1"/>
    <col min="1302" max="1302" width="1.7109375" style="1" customWidth="1"/>
    <col min="1303" max="1303" width="13.5703125" style="1" customWidth="1"/>
    <col min="1304" max="1540" width="9.140625" style="1"/>
    <col min="1541" max="1541" width="9.28515625" style="1" customWidth="1"/>
    <col min="1542" max="1542" width="1.7109375" style="1" customWidth="1"/>
    <col min="1543" max="1546" width="12" style="1" customWidth="1"/>
    <col min="1547" max="1547" width="11.85546875" style="1" customWidth="1"/>
    <col min="1548" max="1548" width="10.7109375" style="1" customWidth="1"/>
    <col min="1549" max="1549" width="10.5703125" style="1" customWidth="1"/>
    <col min="1550" max="1550" width="1.140625" style="1" customWidth="1"/>
    <col min="1551" max="1551" width="11.28515625" style="1" customWidth="1"/>
    <col min="1552" max="1552" width="12.7109375" style="1" customWidth="1"/>
    <col min="1553" max="1553" width="11.5703125" style="1" customWidth="1"/>
    <col min="1554" max="1554" width="12.42578125" style="1" customWidth="1"/>
    <col min="1555" max="1555" width="1.5703125" style="1" customWidth="1"/>
    <col min="1556" max="1556" width="11.42578125" style="1" customWidth="1"/>
    <col min="1557" max="1557" width="12.140625" style="1" customWidth="1"/>
    <col min="1558" max="1558" width="1.7109375" style="1" customWidth="1"/>
    <col min="1559" max="1559" width="13.5703125" style="1" customWidth="1"/>
    <col min="1560" max="1796" width="9.140625" style="1"/>
    <col min="1797" max="1797" width="9.28515625" style="1" customWidth="1"/>
    <col min="1798" max="1798" width="1.7109375" style="1" customWidth="1"/>
    <col min="1799" max="1802" width="12" style="1" customWidth="1"/>
    <col min="1803" max="1803" width="11.85546875" style="1" customWidth="1"/>
    <col min="1804" max="1804" width="10.7109375" style="1" customWidth="1"/>
    <col min="1805" max="1805" width="10.5703125" style="1" customWidth="1"/>
    <col min="1806" max="1806" width="1.140625" style="1" customWidth="1"/>
    <col min="1807" max="1807" width="11.28515625" style="1" customWidth="1"/>
    <col min="1808" max="1808" width="12.7109375" style="1" customWidth="1"/>
    <col min="1809" max="1809" width="11.5703125" style="1" customWidth="1"/>
    <col min="1810" max="1810" width="12.42578125" style="1" customWidth="1"/>
    <col min="1811" max="1811" width="1.5703125" style="1" customWidth="1"/>
    <col min="1812" max="1812" width="11.42578125" style="1" customWidth="1"/>
    <col min="1813" max="1813" width="12.140625" style="1" customWidth="1"/>
    <col min="1814" max="1814" width="1.7109375" style="1" customWidth="1"/>
    <col min="1815" max="1815" width="13.5703125" style="1" customWidth="1"/>
    <col min="1816" max="2052" width="9.140625" style="1"/>
    <col min="2053" max="2053" width="9.28515625" style="1" customWidth="1"/>
    <col min="2054" max="2054" width="1.7109375" style="1" customWidth="1"/>
    <col min="2055" max="2058" width="12" style="1" customWidth="1"/>
    <col min="2059" max="2059" width="11.85546875" style="1" customWidth="1"/>
    <col min="2060" max="2060" width="10.7109375" style="1" customWidth="1"/>
    <col min="2061" max="2061" width="10.5703125" style="1" customWidth="1"/>
    <col min="2062" max="2062" width="1.140625" style="1" customWidth="1"/>
    <col min="2063" max="2063" width="11.28515625" style="1" customWidth="1"/>
    <col min="2064" max="2064" width="12.7109375" style="1" customWidth="1"/>
    <col min="2065" max="2065" width="11.5703125" style="1" customWidth="1"/>
    <col min="2066" max="2066" width="12.42578125" style="1" customWidth="1"/>
    <col min="2067" max="2067" width="1.5703125" style="1" customWidth="1"/>
    <col min="2068" max="2068" width="11.42578125" style="1" customWidth="1"/>
    <col min="2069" max="2069" width="12.140625" style="1" customWidth="1"/>
    <col min="2070" max="2070" width="1.7109375" style="1" customWidth="1"/>
    <col min="2071" max="2071" width="13.5703125" style="1" customWidth="1"/>
    <col min="2072" max="2308" width="9.140625" style="1"/>
    <col min="2309" max="2309" width="9.28515625" style="1" customWidth="1"/>
    <col min="2310" max="2310" width="1.7109375" style="1" customWidth="1"/>
    <col min="2311" max="2314" width="12" style="1" customWidth="1"/>
    <col min="2315" max="2315" width="11.85546875" style="1" customWidth="1"/>
    <col min="2316" max="2316" width="10.7109375" style="1" customWidth="1"/>
    <col min="2317" max="2317" width="10.5703125" style="1" customWidth="1"/>
    <col min="2318" max="2318" width="1.140625" style="1" customWidth="1"/>
    <col min="2319" max="2319" width="11.28515625" style="1" customWidth="1"/>
    <col min="2320" max="2320" width="12.7109375" style="1" customWidth="1"/>
    <col min="2321" max="2321" width="11.5703125" style="1" customWidth="1"/>
    <col min="2322" max="2322" width="12.42578125" style="1" customWidth="1"/>
    <col min="2323" max="2323" width="1.5703125" style="1" customWidth="1"/>
    <col min="2324" max="2324" width="11.42578125" style="1" customWidth="1"/>
    <col min="2325" max="2325" width="12.140625" style="1" customWidth="1"/>
    <col min="2326" max="2326" width="1.7109375" style="1" customWidth="1"/>
    <col min="2327" max="2327" width="13.5703125" style="1" customWidth="1"/>
    <col min="2328" max="2564" width="9.140625" style="1"/>
    <col min="2565" max="2565" width="9.28515625" style="1" customWidth="1"/>
    <col min="2566" max="2566" width="1.7109375" style="1" customWidth="1"/>
    <col min="2567" max="2570" width="12" style="1" customWidth="1"/>
    <col min="2571" max="2571" width="11.85546875" style="1" customWidth="1"/>
    <col min="2572" max="2572" width="10.7109375" style="1" customWidth="1"/>
    <col min="2573" max="2573" width="10.5703125" style="1" customWidth="1"/>
    <col min="2574" max="2574" width="1.140625" style="1" customWidth="1"/>
    <col min="2575" max="2575" width="11.28515625" style="1" customWidth="1"/>
    <col min="2576" max="2576" width="12.7109375" style="1" customWidth="1"/>
    <col min="2577" max="2577" width="11.5703125" style="1" customWidth="1"/>
    <col min="2578" max="2578" width="12.42578125" style="1" customWidth="1"/>
    <col min="2579" max="2579" width="1.5703125" style="1" customWidth="1"/>
    <col min="2580" max="2580" width="11.42578125" style="1" customWidth="1"/>
    <col min="2581" max="2581" width="12.140625" style="1" customWidth="1"/>
    <col min="2582" max="2582" width="1.7109375" style="1" customWidth="1"/>
    <col min="2583" max="2583" width="13.5703125" style="1" customWidth="1"/>
    <col min="2584" max="2820" width="9.140625" style="1"/>
    <col min="2821" max="2821" width="9.28515625" style="1" customWidth="1"/>
    <col min="2822" max="2822" width="1.7109375" style="1" customWidth="1"/>
    <col min="2823" max="2826" width="12" style="1" customWidth="1"/>
    <col min="2827" max="2827" width="11.85546875" style="1" customWidth="1"/>
    <col min="2828" max="2828" width="10.7109375" style="1" customWidth="1"/>
    <col min="2829" max="2829" width="10.5703125" style="1" customWidth="1"/>
    <col min="2830" max="2830" width="1.140625" style="1" customWidth="1"/>
    <col min="2831" max="2831" width="11.28515625" style="1" customWidth="1"/>
    <col min="2832" max="2832" width="12.7109375" style="1" customWidth="1"/>
    <col min="2833" max="2833" width="11.5703125" style="1" customWidth="1"/>
    <col min="2834" max="2834" width="12.42578125" style="1" customWidth="1"/>
    <col min="2835" max="2835" width="1.5703125" style="1" customWidth="1"/>
    <col min="2836" max="2836" width="11.42578125" style="1" customWidth="1"/>
    <col min="2837" max="2837" width="12.140625" style="1" customWidth="1"/>
    <col min="2838" max="2838" width="1.7109375" style="1" customWidth="1"/>
    <col min="2839" max="2839" width="13.5703125" style="1" customWidth="1"/>
    <col min="2840" max="3076" width="9.140625" style="1"/>
    <col min="3077" max="3077" width="9.28515625" style="1" customWidth="1"/>
    <col min="3078" max="3078" width="1.7109375" style="1" customWidth="1"/>
    <col min="3079" max="3082" width="12" style="1" customWidth="1"/>
    <col min="3083" max="3083" width="11.85546875" style="1" customWidth="1"/>
    <col min="3084" max="3084" width="10.7109375" style="1" customWidth="1"/>
    <col min="3085" max="3085" width="10.5703125" style="1" customWidth="1"/>
    <col min="3086" max="3086" width="1.140625" style="1" customWidth="1"/>
    <col min="3087" max="3087" width="11.28515625" style="1" customWidth="1"/>
    <col min="3088" max="3088" width="12.7109375" style="1" customWidth="1"/>
    <col min="3089" max="3089" width="11.5703125" style="1" customWidth="1"/>
    <col min="3090" max="3090" width="12.42578125" style="1" customWidth="1"/>
    <col min="3091" max="3091" width="1.5703125" style="1" customWidth="1"/>
    <col min="3092" max="3092" width="11.42578125" style="1" customWidth="1"/>
    <col min="3093" max="3093" width="12.140625" style="1" customWidth="1"/>
    <col min="3094" max="3094" width="1.7109375" style="1" customWidth="1"/>
    <col min="3095" max="3095" width="13.5703125" style="1" customWidth="1"/>
    <col min="3096" max="3332" width="9.140625" style="1"/>
    <col min="3333" max="3333" width="9.28515625" style="1" customWidth="1"/>
    <col min="3334" max="3334" width="1.7109375" style="1" customWidth="1"/>
    <col min="3335" max="3338" width="12" style="1" customWidth="1"/>
    <col min="3339" max="3339" width="11.85546875" style="1" customWidth="1"/>
    <col min="3340" max="3340" width="10.7109375" style="1" customWidth="1"/>
    <col min="3341" max="3341" width="10.5703125" style="1" customWidth="1"/>
    <col min="3342" max="3342" width="1.140625" style="1" customWidth="1"/>
    <col min="3343" max="3343" width="11.28515625" style="1" customWidth="1"/>
    <col min="3344" max="3344" width="12.7109375" style="1" customWidth="1"/>
    <col min="3345" max="3345" width="11.5703125" style="1" customWidth="1"/>
    <col min="3346" max="3346" width="12.42578125" style="1" customWidth="1"/>
    <col min="3347" max="3347" width="1.5703125" style="1" customWidth="1"/>
    <col min="3348" max="3348" width="11.42578125" style="1" customWidth="1"/>
    <col min="3349" max="3349" width="12.140625" style="1" customWidth="1"/>
    <col min="3350" max="3350" width="1.7109375" style="1" customWidth="1"/>
    <col min="3351" max="3351" width="13.5703125" style="1" customWidth="1"/>
    <col min="3352" max="3588" width="9.140625" style="1"/>
    <col min="3589" max="3589" width="9.28515625" style="1" customWidth="1"/>
    <col min="3590" max="3590" width="1.7109375" style="1" customWidth="1"/>
    <col min="3591" max="3594" width="12" style="1" customWidth="1"/>
    <col min="3595" max="3595" width="11.85546875" style="1" customWidth="1"/>
    <col min="3596" max="3596" width="10.7109375" style="1" customWidth="1"/>
    <col min="3597" max="3597" width="10.5703125" style="1" customWidth="1"/>
    <col min="3598" max="3598" width="1.140625" style="1" customWidth="1"/>
    <col min="3599" max="3599" width="11.28515625" style="1" customWidth="1"/>
    <col min="3600" max="3600" width="12.7109375" style="1" customWidth="1"/>
    <col min="3601" max="3601" width="11.5703125" style="1" customWidth="1"/>
    <col min="3602" max="3602" width="12.42578125" style="1" customWidth="1"/>
    <col min="3603" max="3603" width="1.5703125" style="1" customWidth="1"/>
    <col min="3604" max="3604" width="11.42578125" style="1" customWidth="1"/>
    <col min="3605" max="3605" width="12.140625" style="1" customWidth="1"/>
    <col min="3606" max="3606" width="1.7109375" style="1" customWidth="1"/>
    <col min="3607" max="3607" width="13.5703125" style="1" customWidth="1"/>
    <col min="3608" max="3844" width="9.140625" style="1"/>
    <col min="3845" max="3845" width="9.28515625" style="1" customWidth="1"/>
    <col min="3846" max="3846" width="1.7109375" style="1" customWidth="1"/>
    <col min="3847" max="3850" width="12" style="1" customWidth="1"/>
    <col min="3851" max="3851" width="11.85546875" style="1" customWidth="1"/>
    <col min="3852" max="3852" width="10.7109375" style="1" customWidth="1"/>
    <col min="3853" max="3853" width="10.5703125" style="1" customWidth="1"/>
    <col min="3854" max="3854" width="1.140625" style="1" customWidth="1"/>
    <col min="3855" max="3855" width="11.28515625" style="1" customWidth="1"/>
    <col min="3856" max="3856" width="12.7109375" style="1" customWidth="1"/>
    <col min="3857" max="3857" width="11.5703125" style="1" customWidth="1"/>
    <col min="3858" max="3858" width="12.42578125" style="1" customWidth="1"/>
    <col min="3859" max="3859" width="1.5703125" style="1" customWidth="1"/>
    <col min="3860" max="3860" width="11.42578125" style="1" customWidth="1"/>
    <col min="3861" max="3861" width="12.140625" style="1" customWidth="1"/>
    <col min="3862" max="3862" width="1.7109375" style="1" customWidth="1"/>
    <col min="3863" max="3863" width="13.5703125" style="1" customWidth="1"/>
    <col min="3864" max="4100" width="9.140625" style="1"/>
    <col min="4101" max="4101" width="9.28515625" style="1" customWidth="1"/>
    <col min="4102" max="4102" width="1.7109375" style="1" customWidth="1"/>
    <col min="4103" max="4106" width="12" style="1" customWidth="1"/>
    <col min="4107" max="4107" width="11.85546875" style="1" customWidth="1"/>
    <col min="4108" max="4108" width="10.7109375" style="1" customWidth="1"/>
    <col min="4109" max="4109" width="10.5703125" style="1" customWidth="1"/>
    <col min="4110" max="4110" width="1.140625" style="1" customWidth="1"/>
    <col min="4111" max="4111" width="11.28515625" style="1" customWidth="1"/>
    <col min="4112" max="4112" width="12.7109375" style="1" customWidth="1"/>
    <col min="4113" max="4113" width="11.5703125" style="1" customWidth="1"/>
    <col min="4114" max="4114" width="12.42578125" style="1" customWidth="1"/>
    <col min="4115" max="4115" width="1.5703125" style="1" customWidth="1"/>
    <col min="4116" max="4116" width="11.42578125" style="1" customWidth="1"/>
    <col min="4117" max="4117" width="12.140625" style="1" customWidth="1"/>
    <col min="4118" max="4118" width="1.7109375" style="1" customWidth="1"/>
    <col min="4119" max="4119" width="13.5703125" style="1" customWidth="1"/>
    <col min="4120" max="4356" width="9.140625" style="1"/>
    <col min="4357" max="4357" width="9.28515625" style="1" customWidth="1"/>
    <col min="4358" max="4358" width="1.7109375" style="1" customWidth="1"/>
    <col min="4359" max="4362" width="12" style="1" customWidth="1"/>
    <col min="4363" max="4363" width="11.85546875" style="1" customWidth="1"/>
    <col min="4364" max="4364" width="10.7109375" style="1" customWidth="1"/>
    <col min="4365" max="4365" width="10.5703125" style="1" customWidth="1"/>
    <col min="4366" max="4366" width="1.140625" style="1" customWidth="1"/>
    <col min="4367" max="4367" width="11.28515625" style="1" customWidth="1"/>
    <col min="4368" max="4368" width="12.7109375" style="1" customWidth="1"/>
    <col min="4369" max="4369" width="11.5703125" style="1" customWidth="1"/>
    <col min="4370" max="4370" width="12.42578125" style="1" customWidth="1"/>
    <col min="4371" max="4371" width="1.5703125" style="1" customWidth="1"/>
    <col min="4372" max="4372" width="11.42578125" style="1" customWidth="1"/>
    <col min="4373" max="4373" width="12.140625" style="1" customWidth="1"/>
    <col min="4374" max="4374" width="1.7109375" style="1" customWidth="1"/>
    <col min="4375" max="4375" width="13.5703125" style="1" customWidth="1"/>
    <col min="4376" max="4612" width="9.140625" style="1"/>
    <col min="4613" max="4613" width="9.28515625" style="1" customWidth="1"/>
    <col min="4614" max="4614" width="1.7109375" style="1" customWidth="1"/>
    <col min="4615" max="4618" width="12" style="1" customWidth="1"/>
    <col min="4619" max="4619" width="11.85546875" style="1" customWidth="1"/>
    <col min="4620" max="4620" width="10.7109375" style="1" customWidth="1"/>
    <col min="4621" max="4621" width="10.5703125" style="1" customWidth="1"/>
    <col min="4622" max="4622" width="1.140625" style="1" customWidth="1"/>
    <col min="4623" max="4623" width="11.28515625" style="1" customWidth="1"/>
    <col min="4624" max="4624" width="12.7109375" style="1" customWidth="1"/>
    <col min="4625" max="4625" width="11.5703125" style="1" customWidth="1"/>
    <col min="4626" max="4626" width="12.42578125" style="1" customWidth="1"/>
    <col min="4627" max="4627" width="1.5703125" style="1" customWidth="1"/>
    <col min="4628" max="4628" width="11.42578125" style="1" customWidth="1"/>
    <col min="4629" max="4629" width="12.140625" style="1" customWidth="1"/>
    <col min="4630" max="4630" width="1.7109375" style="1" customWidth="1"/>
    <col min="4631" max="4631" width="13.5703125" style="1" customWidth="1"/>
    <col min="4632" max="4868" width="9.140625" style="1"/>
    <col min="4869" max="4869" width="9.28515625" style="1" customWidth="1"/>
    <col min="4870" max="4870" width="1.7109375" style="1" customWidth="1"/>
    <col min="4871" max="4874" width="12" style="1" customWidth="1"/>
    <col min="4875" max="4875" width="11.85546875" style="1" customWidth="1"/>
    <col min="4876" max="4876" width="10.7109375" style="1" customWidth="1"/>
    <col min="4877" max="4877" width="10.5703125" style="1" customWidth="1"/>
    <col min="4878" max="4878" width="1.140625" style="1" customWidth="1"/>
    <col min="4879" max="4879" width="11.28515625" style="1" customWidth="1"/>
    <col min="4880" max="4880" width="12.7109375" style="1" customWidth="1"/>
    <col min="4881" max="4881" width="11.5703125" style="1" customWidth="1"/>
    <col min="4882" max="4882" width="12.42578125" style="1" customWidth="1"/>
    <col min="4883" max="4883" width="1.5703125" style="1" customWidth="1"/>
    <col min="4884" max="4884" width="11.42578125" style="1" customWidth="1"/>
    <col min="4885" max="4885" width="12.140625" style="1" customWidth="1"/>
    <col min="4886" max="4886" width="1.7109375" style="1" customWidth="1"/>
    <col min="4887" max="4887" width="13.5703125" style="1" customWidth="1"/>
    <col min="4888" max="5124" width="9.140625" style="1"/>
    <col min="5125" max="5125" width="9.28515625" style="1" customWidth="1"/>
    <col min="5126" max="5126" width="1.7109375" style="1" customWidth="1"/>
    <col min="5127" max="5130" width="12" style="1" customWidth="1"/>
    <col min="5131" max="5131" width="11.85546875" style="1" customWidth="1"/>
    <col min="5132" max="5132" width="10.7109375" style="1" customWidth="1"/>
    <col min="5133" max="5133" width="10.5703125" style="1" customWidth="1"/>
    <col min="5134" max="5134" width="1.140625" style="1" customWidth="1"/>
    <col min="5135" max="5135" width="11.28515625" style="1" customWidth="1"/>
    <col min="5136" max="5136" width="12.7109375" style="1" customWidth="1"/>
    <col min="5137" max="5137" width="11.5703125" style="1" customWidth="1"/>
    <col min="5138" max="5138" width="12.42578125" style="1" customWidth="1"/>
    <col min="5139" max="5139" width="1.5703125" style="1" customWidth="1"/>
    <col min="5140" max="5140" width="11.42578125" style="1" customWidth="1"/>
    <col min="5141" max="5141" width="12.140625" style="1" customWidth="1"/>
    <col min="5142" max="5142" width="1.7109375" style="1" customWidth="1"/>
    <col min="5143" max="5143" width="13.5703125" style="1" customWidth="1"/>
    <col min="5144" max="5380" width="9.140625" style="1"/>
    <col min="5381" max="5381" width="9.28515625" style="1" customWidth="1"/>
    <col min="5382" max="5382" width="1.7109375" style="1" customWidth="1"/>
    <col min="5383" max="5386" width="12" style="1" customWidth="1"/>
    <col min="5387" max="5387" width="11.85546875" style="1" customWidth="1"/>
    <col min="5388" max="5388" width="10.7109375" style="1" customWidth="1"/>
    <col min="5389" max="5389" width="10.5703125" style="1" customWidth="1"/>
    <col min="5390" max="5390" width="1.140625" style="1" customWidth="1"/>
    <col min="5391" max="5391" width="11.28515625" style="1" customWidth="1"/>
    <col min="5392" max="5392" width="12.7109375" style="1" customWidth="1"/>
    <col min="5393" max="5393" width="11.5703125" style="1" customWidth="1"/>
    <col min="5394" max="5394" width="12.42578125" style="1" customWidth="1"/>
    <col min="5395" max="5395" width="1.5703125" style="1" customWidth="1"/>
    <col min="5396" max="5396" width="11.42578125" style="1" customWidth="1"/>
    <col min="5397" max="5397" width="12.140625" style="1" customWidth="1"/>
    <col min="5398" max="5398" width="1.7109375" style="1" customWidth="1"/>
    <col min="5399" max="5399" width="13.5703125" style="1" customWidth="1"/>
    <col min="5400" max="5636" width="9.140625" style="1"/>
    <col min="5637" max="5637" width="9.28515625" style="1" customWidth="1"/>
    <col min="5638" max="5638" width="1.7109375" style="1" customWidth="1"/>
    <col min="5639" max="5642" width="12" style="1" customWidth="1"/>
    <col min="5643" max="5643" width="11.85546875" style="1" customWidth="1"/>
    <col min="5644" max="5644" width="10.7109375" style="1" customWidth="1"/>
    <col min="5645" max="5645" width="10.5703125" style="1" customWidth="1"/>
    <col min="5646" max="5646" width="1.140625" style="1" customWidth="1"/>
    <col min="5647" max="5647" width="11.28515625" style="1" customWidth="1"/>
    <col min="5648" max="5648" width="12.7109375" style="1" customWidth="1"/>
    <col min="5649" max="5649" width="11.5703125" style="1" customWidth="1"/>
    <col min="5650" max="5650" width="12.42578125" style="1" customWidth="1"/>
    <col min="5651" max="5651" width="1.5703125" style="1" customWidth="1"/>
    <col min="5652" max="5652" width="11.42578125" style="1" customWidth="1"/>
    <col min="5653" max="5653" width="12.140625" style="1" customWidth="1"/>
    <col min="5654" max="5654" width="1.7109375" style="1" customWidth="1"/>
    <col min="5655" max="5655" width="13.5703125" style="1" customWidth="1"/>
    <col min="5656" max="5892" width="9.140625" style="1"/>
    <col min="5893" max="5893" width="9.28515625" style="1" customWidth="1"/>
    <col min="5894" max="5894" width="1.7109375" style="1" customWidth="1"/>
    <col min="5895" max="5898" width="12" style="1" customWidth="1"/>
    <col min="5899" max="5899" width="11.85546875" style="1" customWidth="1"/>
    <col min="5900" max="5900" width="10.7109375" style="1" customWidth="1"/>
    <col min="5901" max="5901" width="10.5703125" style="1" customWidth="1"/>
    <col min="5902" max="5902" width="1.140625" style="1" customWidth="1"/>
    <col min="5903" max="5903" width="11.28515625" style="1" customWidth="1"/>
    <col min="5904" max="5904" width="12.7109375" style="1" customWidth="1"/>
    <col min="5905" max="5905" width="11.5703125" style="1" customWidth="1"/>
    <col min="5906" max="5906" width="12.42578125" style="1" customWidth="1"/>
    <col min="5907" max="5907" width="1.5703125" style="1" customWidth="1"/>
    <col min="5908" max="5908" width="11.42578125" style="1" customWidth="1"/>
    <col min="5909" max="5909" width="12.140625" style="1" customWidth="1"/>
    <col min="5910" max="5910" width="1.7109375" style="1" customWidth="1"/>
    <col min="5911" max="5911" width="13.5703125" style="1" customWidth="1"/>
    <col min="5912" max="6148" width="9.140625" style="1"/>
    <col min="6149" max="6149" width="9.28515625" style="1" customWidth="1"/>
    <col min="6150" max="6150" width="1.7109375" style="1" customWidth="1"/>
    <col min="6151" max="6154" width="12" style="1" customWidth="1"/>
    <col min="6155" max="6155" width="11.85546875" style="1" customWidth="1"/>
    <col min="6156" max="6156" width="10.7109375" style="1" customWidth="1"/>
    <col min="6157" max="6157" width="10.5703125" style="1" customWidth="1"/>
    <col min="6158" max="6158" width="1.140625" style="1" customWidth="1"/>
    <col min="6159" max="6159" width="11.28515625" style="1" customWidth="1"/>
    <col min="6160" max="6160" width="12.7109375" style="1" customWidth="1"/>
    <col min="6161" max="6161" width="11.5703125" style="1" customWidth="1"/>
    <col min="6162" max="6162" width="12.42578125" style="1" customWidth="1"/>
    <col min="6163" max="6163" width="1.5703125" style="1" customWidth="1"/>
    <col min="6164" max="6164" width="11.42578125" style="1" customWidth="1"/>
    <col min="6165" max="6165" width="12.140625" style="1" customWidth="1"/>
    <col min="6166" max="6166" width="1.7109375" style="1" customWidth="1"/>
    <col min="6167" max="6167" width="13.5703125" style="1" customWidth="1"/>
    <col min="6168" max="6404" width="9.140625" style="1"/>
    <col min="6405" max="6405" width="9.28515625" style="1" customWidth="1"/>
    <col min="6406" max="6406" width="1.7109375" style="1" customWidth="1"/>
    <col min="6407" max="6410" width="12" style="1" customWidth="1"/>
    <col min="6411" max="6411" width="11.85546875" style="1" customWidth="1"/>
    <col min="6412" max="6412" width="10.7109375" style="1" customWidth="1"/>
    <col min="6413" max="6413" width="10.5703125" style="1" customWidth="1"/>
    <col min="6414" max="6414" width="1.140625" style="1" customWidth="1"/>
    <col min="6415" max="6415" width="11.28515625" style="1" customWidth="1"/>
    <col min="6416" max="6416" width="12.7109375" style="1" customWidth="1"/>
    <col min="6417" max="6417" width="11.5703125" style="1" customWidth="1"/>
    <col min="6418" max="6418" width="12.42578125" style="1" customWidth="1"/>
    <col min="6419" max="6419" width="1.5703125" style="1" customWidth="1"/>
    <col min="6420" max="6420" width="11.42578125" style="1" customWidth="1"/>
    <col min="6421" max="6421" width="12.140625" style="1" customWidth="1"/>
    <col min="6422" max="6422" width="1.7109375" style="1" customWidth="1"/>
    <col min="6423" max="6423" width="13.5703125" style="1" customWidth="1"/>
    <col min="6424" max="6660" width="9.140625" style="1"/>
    <col min="6661" max="6661" width="9.28515625" style="1" customWidth="1"/>
    <col min="6662" max="6662" width="1.7109375" style="1" customWidth="1"/>
    <col min="6663" max="6666" width="12" style="1" customWidth="1"/>
    <col min="6667" max="6667" width="11.85546875" style="1" customWidth="1"/>
    <col min="6668" max="6668" width="10.7109375" style="1" customWidth="1"/>
    <col min="6669" max="6669" width="10.5703125" style="1" customWidth="1"/>
    <col min="6670" max="6670" width="1.140625" style="1" customWidth="1"/>
    <col min="6671" max="6671" width="11.28515625" style="1" customWidth="1"/>
    <col min="6672" max="6672" width="12.7109375" style="1" customWidth="1"/>
    <col min="6673" max="6673" width="11.5703125" style="1" customWidth="1"/>
    <col min="6674" max="6674" width="12.42578125" style="1" customWidth="1"/>
    <col min="6675" max="6675" width="1.5703125" style="1" customWidth="1"/>
    <col min="6676" max="6676" width="11.42578125" style="1" customWidth="1"/>
    <col min="6677" max="6677" width="12.140625" style="1" customWidth="1"/>
    <col min="6678" max="6678" width="1.7109375" style="1" customWidth="1"/>
    <col min="6679" max="6679" width="13.5703125" style="1" customWidth="1"/>
    <col min="6680" max="6916" width="9.140625" style="1"/>
    <col min="6917" max="6917" width="9.28515625" style="1" customWidth="1"/>
    <col min="6918" max="6918" width="1.7109375" style="1" customWidth="1"/>
    <col min="6919" max="6922" width="12" style="1" customWidth="1"/>
    <col min="6923" max="6923" width="11.85546875" style="1" customWidth="1"/>
    <col min="6924" max="6924" width="10.7109375" style="1" customWidth="1"/>
    <col min="6925" max="6925" width="10.5703125" style="1" customWidth="1"/>
    <col min="6926" max="6926" width="1.140625" style="1" customWidth="1"/>
    <col min="6927" max="6927" width="11.28515625" style="1" customWidth="1"/>
    <col min="6928" max="6928" width="12.7109375" style="1" customWidth="1"/>
    <col min="6929" max="6929" width="11.5703125" style="1" customWidth="1"/>
    <col min="6930" max="6930" width="12.42578125" style="1" customWidth="1"/>
    <col min="6931" max="6931" width="1.5703125" style="1" customWidth="1"/>
    <col min="6932" max="6932" width="11.42578125" style="1" customWidth="1"/>
    <col min="6933" max="6933" width="12.140625" style="1" customWidth="1"/>
    <col min="6934" max="6934" width="1.7109375" style="1" customWidth="1"/>
    <col min="6935" max="6935" width="13.5703125" style="1" customWidth="1"/>
    <col min="6936" max="7172" width="9.140625" style="1"/>
    <col min="7173" max="7173" width="9.28515625" style="1" customWidth="1"/>
    <col min="7174" max="7174" width="1.7109375" style="1" customWidth="1"/>
    <col min="7175" max="7178" width="12" style="1" customWidth="1"/>
    <col min="7179" max="7179" width="11.85546875" style="1" customWidth="1"/>
    <col min="7180" max="7180" width="10.7109375" style="1" customWidth="1"/>
    <col min="7181" max="7181" width="10.5703125" style="1" customWidth="1"/>
    <col min="7182" max="7182" width="1.140625" style="1" customWidth="1"/>
    <col min="7183" max="7183" width="11.28515625" style="1" customWidth="1"/>
    <col min="7184" max="7184" width="12.7109375" style="1" customWidth="1"/>
    <col min="7185" max="7185" width="11.5703125" style="1" customWidth="1"/>
    <col min="7186" max="7186" width="12.42578125" style="1" customWidth="1"/>
    <col min="7187" max="7187" width="1.5703125" style="1" customWidth="1"/>
    <col min="7188" max="7188" width="11.42578125" style="1" customWidth="1"/>
    <col min="7189" max="7189" width="12.140625" style="1" customWidth="1"/>
    <col min="7190" max="7190" width="1.7109375" style="1" customWidth="1"/>
    <col min="7191" max="7191" width="13.5703125" style="1" customWidth="1"/>
    <col min="7192" max="7428" width="9.140625" style="1"/>
    <col min="7429" max="7429" width="9.28515625" style="1" customWidth="1"/>
    <col min="7430" max="7430" width="1.7109375" style="1" customWidth="1"/>
    <col min="7431" max="7434" width="12" style="1" customWidth="1"/>
    <col min="7435" max="7435" width="11.85546875" style="1" customWidth="1"/>
    <col min="7436" max="7436" width="10.7109375" style="1" customWidth="1"/>
    <col min="7437" max="7437" width="10.5703125" style="1" customWidth="1"/>
    <col min="7438" max="7438" width="1.140625" style="1" customWidth="1"/>
    <col min="7439" max="7439" width="11.28515625" style="1" customWidth="1"/>
    <col min="7440" max="7440" width="12.7109375" style="1" customWidth="1"/>
    <col min="7441" max="7441" width="11.5703125" style="1" customWidth="1"/>
    <col min="7442" max="7442" width="12.42578125" style="1" customWidth="1"/>
    <col min="7443" max="7443" width="1.5703125" style="1" customWidth="1"/>
    <col min="7444" max="7444" width="11.42578125" style="1" customWidth="1"/>
    <col min="7445" max="7445" width="12.140625" style="1" customWidth="1"/>
    <col min="7446" max="7446" width="1.7109375" style="1" customWidth="1"/>
    <col min="7447" max="7447" width="13.5703125" style="1" customWidth="1"/>
    <col min="7448" max="7684" width="9.140625" style="1"/>
    <col min="7685" max="7685" width="9.28515625" style="1" customWidth="1"/>
    <col min="7686" max="7686" width="1.7109375" style="1" customWidth="1"/>
    <col min="7687" max="7690" width="12" style="1" customWidth="1"/>
    <col min="7691" max="7691" width="11.85546875" style="1" customWidth="1"/>
    <col min="7692" max="7692" width="10.7109375" style="1" customWidth="1"/>
    <col min="7693" max="7693" width="10.5703125" style="1" customWidth="1"/>
    <col min="7694" max="7694" width="1.140625" style="1" customWidth="1"/>
    <col min="7695" max="7695" width="11.28515625" style="1" customWidth="1"/>
    <col min="7696" max="7696" width="12.7109375" style="1" customWidth="1"/>
    <col min="7697" max="7697" width="11.5703125" style="1" customWidth="1"/>
    <col min="7698" max="7698" width="12.42578125" style="1" customWidth="1"/>
    <col min="7699" max="7699" width="1.5703125" style="1" customWidth="1"/>
    <col min="7700" max="7700" width="11.42578125" style="1" customWidth="1"/>
    <col min="7701" max="7701" width="12.140625" style="1" customWidth="1"/>
    <col min="7702" max="7702" width="1.7109375" style="1" customWidth="1"/>
    <col min="7703" max="7703" width="13.5703125" style="1" customWidth="1"/>
    <col min="7704" max="7940" width="9.140625" style="1"/>
    <col min="7941" max="7941" width="9.28515625" style="1" customWidth="1"/>
    <col min="7942" max="7942" width="1.7109375" style="1" customWidth="1"/>
    <col min="7943" max="7946" width="12" style="1" customWidth="1"/>
    <col min="7947" max="7947" width="11.85546875" style="1" customWidth="1"/>
    <col min="7948" max="7948" width="10.7109375" style="1" customWidth="1"/>
    <col min="7949" max="7949" width="10.5703125" style="1" customWidth="1"/>
    <col min="7950" max="7950" width="1.140625" style="1" customWidth="1"/>
    <col min="7951" max="7951" width="11.28515625" style="1" customWidth="1"/>
    <col min="7952" max="7952" width="12.7109375" style="1" customWidth="1"/>
    <col min="7953" max="7953" width="11.5703125" style="1" customWidth="1"/>
    <col min="7954" max="7954" width="12.42578125" style="1" customWidth="1"/>
    <col min="7955" max="7955" width="1.5703125" style="1" customWidth="1"/>
    <col min="7956" max="7956" width="11.42578125" style="1" customWidth="1"/>
    <col min="7957" max="7957" width="12.140625" style="1" customWidth="1"/>
    <col min="7958" max="7958" width="1.7109375" style="1" customWidth="1"/>
    <col min="7959" max="7959" width="13.5703125" style="1" customWidth="1"/>
    <col min="7960" max="8196" width="9.140625" style="1"/>
    <col min="8197" max="8197" width="9.28515625" style="1" customWidth="1"/>
    <col min="8198" max="8198" width="1.7109375" style="1" customWidth="1"/>
    <col min="8199" max="8202" width="12" style="1" customWidth="1"/>
    <col min="8203" max="8203" width="11.85546875" style="1" customWidth="1"/>
    <col min="8204" max="8204" width="10.7109375" style="1" customWidth="1"/>
    <col min="8205" max="8205" width="10.5703125" style="1" customWidth="1"/>
    <col min="8206" max="8206" width="1.140625" style="1" customWidth="1"/>
    <col min="8207" max="8207" width="11.28515625" style="1" customWidth="1"/>
    <col min="8208" max="8208" width="12.7109375" style="1" customWidth="1"/>
    <col min="8209" max="8209" width="11.5703125" style="1" customWidth="1"/>
    <col min="8210" max="8210" width="12.42578125" style="1" customWidth="1"/>
    <col min="8211" max="8211" width="1.5703125" style="1" customWidth="1"/>
    <col min="8212" max="8212" width="11.42578125" style="1" customWidth="1"/>
    <col min="8213" max="8213" width="12.140625" style="1" customWidth="1"/>
    <col min="8214" max="8214" width="1.7109375" style="1" customWidth="1"/>
    <col min="8215" max="8215" width="13.5703125" style="1" customWidth="1"/>
    <col min="8216" max="8452" width="9.140625" style="1"/>
    <col min="8453" max="8453" width="9.28515625" style="1" customWidth="1"/>
    <col min="8454" max="8454" width="1.7109375" style="1" customWidth="1"/>
    <col min="8455" max="8458" width="12" style="1" customWidth="1"/>
    <col min="8459" max="8459" width="11.85546875" style="1" customWidth="1"/>
    <col min="8460" max="8460" width="10.7109375" style="1" customWidth="1"/>
    <col min="8461" max="8461" width="10.5703125" style="1" customWidth="1"/>
    <col min="8462" max="8462" width="1.140625" style="1" customWidth="1"/>
    <col min="8463" max="8463" width="11.28515625" style="1" customWidth="1"/>
    <col min="8464" max="8464" width="12.7109375" style="1" customWidth="1"/>
    <col min="8465" max="8465" width="11.5703125" style="1" customWidth="1"/>
    <col min="8466" max="8466" width="12.42578125" style="1" customWidth="1"/>
    <col min="8467" max="8467" width="1.5703125" style="1" customWidth="1"/>
    <col min="8468" max="8468" width="11.42578125" style="1" customWidth="1"/>
    <col min="8469" max="8469" width="12.140625" style="1" customWidth="1"/>
    <col min="8470" max="8470" width="1.7109375" style="1" customWidth="1"/>
    <col min="8471" max="8471" width="13.5703125" style="1" customWidth="1"/>
    <col min="8472" max="8708" width="9.140625" style="1"/>
    <col min="8709" max="8709" width="9.28515625" style="1" customWidth="1"/>
    <col min="8710" max="8710" width="1.7109375" style="1" customWidth="1"/>
    <col min="8711" max="8714" width="12" style="1" customWidth="1"/>
    <col min="8715" max="8715" width="11.85546875" style="1" customWidth="1"/>
    <col min="8716" max="8716" width="10.7109375" style="1" customWidth="1"/>
    <col min="8717" max="8717" width="10.5703125" style="1" customWidth="1"/>
    <col min="8718" max="8718" width="1.140625" style="1" customWidth="1"/>
    <col min="8719" max="8719" width="11.28515625" style="1" customWidth="1"/>
    <col min="8720" max="8720" width="12.7109375" style="1" customWidth="1"/>
    <col min="8721" max="8721" width="11.5703125" style="1" customWidth="1"/>
    <col min="8722" max="8722" width="12.42578125" style="1" customWidth="1"/>
    <col min="8723" max="8723" width="1.5703125" style="1" customWidth="1"/>
    <col min="8724" max="8724" width="11.42578125" style="1" customWidth="1"/>
    <col min="8725" max="8725" width="12.140625" style="1" customWidth="1"/>
    <col min="8726" max="8726" width="1.7109375" style="1" customWidth="1"/>
    <col min="8727" max="8727" width="13.5703125" style="1" customWidth="1"/>
    <col min="8728" max="8964" width="9.140625" style="1"/>
    <col min="8965" max="8965" width="9.28515625" style="1" customWidth="1"/>
    <col min="8966" max="8966" width="1.7109375" style="1" customWidth="1"/>
    <col min="8967" max="8970" width="12" style="1" customWidth="1"/>
    <col min="8971" max="8971" width="11.85546875" style="1" customWidth="1"/>
    <col min="8972" max="8972" width="10.7109375" style="1" customWidth="1"/>
    <col min="8973" max="8973" width="10.5703125" style="1" customWidth="1"/>
    <col min="8974" max="8974" width="1.140625" style="1" customWidth="1"/>
    <col min="8975" max="8975" width="11.28515625" style="1" customWidth="1"/>
    <col min="8976" max="8976" width="12.7109375" style="1" customWidth="1"/>
    <col min="8977" max="8977" width="11.5703125" style="1" customWidth="1"/>
    <col min="8978" max="8978" width="12.42578125" style="1" customWidth="1"/>
    <col min="8979" max="8979" width="1.5703125" style="1" customWidth="1"/>
    <col min="8980" max="8980" width="11.42578125" style="1" customWidth="1"/>
    <col min="8981" max="8981" width="12.140625" style="1" customWidth="1"/>
    <col min="8982" max="8982" width="1.7109375" style="1" customWidth="1"/>
    <col min="8983" max="8983" width="13.5703125" style="1" customWidth="1"/>
    <col min="8984" max="9220" width="9.140625" style="1"/>
    <col min="9221" max="9221" width="9.28515625" style="1" customWidth="1"/>
    <col min="9222" max="9222" width="1.7109375" style="1" customWidth="1"/>
    <col min="9223" max="9226" width="12" style="1" customWidth="1"/>
    <col min="9227" max="9227" width="11.85546875" style="1" customWidth="1"/>
    <col min="9228" max="9228" width="10.7109375" style="1" customWidth="1"/>
    <col min="9229" max="9229" width="10.5703125" style="1" customWidth="1"/>
    <col min="9230" max="9230" width="1.140625" style="1" customWidth="1"/>
    <col min="9231" max="9231" width="11.28515625" style="1" customWidth="1"/>
    <col min="9232" max="9232" width="12.7109375" style="1" customWidth="1"/>
    <col min="9233" max="9233" width="11.5703125" style="1" customWidth="1"/>
    <col min="9234" max="9234" width="12.42578125" style="1" customWidth="1"/>
    <col min="9235" max="9235" width="1.5703125" style="1" customWidth="1"/>
    <col min="9236" max="9236" width="11.42578125" style="1" customWidth="1"/>
    <col min="9237" max="9237" width="12.140625" style="1" customWidth="1"/>
    <col min="9238" max="9238" width="1.7109375" style="1" customWidth="1"/>
    <col min="9239" max="9239" width="13.5703125" style="1" customWidth="1"/>
    <col min="9240" max="9476" width="9.140625" style="1"/>
    <col min="9477" max="9477" width="9.28515625" style="1" customWidth="1"/>
    <col min="9478" max="9478" width="1.7109375" style="1" customWidth="1"/>
    <col min="9479" max="9482" width="12" style="1" customWidth="1"/>
    <col min="9483" max="9483" width="11.85546875" style="1" customWidth="1"/>
    <col min="9484" max="9484" width="10.7109375" style="1" customWidth="1"/>
    <col min="9485" max="9485" width="10.5703125" style="1" customWidth="1"/>
    <col min="9486" max="9486" width="1.140625" style="1" customWidth="1"/>
    <col min="9487" max="9487" width="11.28515625" style="1" customWidth="1"/>
    <col min="9488" max="9488" width="12.7109375" style="1" customWidth="1"/>
    <col min="9489" max="9489" width="11.5703125" style="1" customWidth="1"/>
    <col min="9490" max="9490" width="12.42578125" style="1" customWidth="1"/>
    <col min="9491" max="9491" width="1.5703125" style="1" customWidth="1"/>
    <col min="9492" max="9492" width="11.42578125" style="1" customWidth="1"/>
    <col min="9493" max="9493" width="12.140625" style="1" customWidth="1"/>
    <col min="9494" max="9494" width="1.7109375" style="1" customWidth="1"/>
    <col min="9495" max="9495" width="13.5703125" style="1" customWidth="1"/>
    <col min="9496" max="9732" width="9.140625" style="1"/>
    <col min="9733" max="9733" width="9.28515625" style="1" customWidth="1"/>
    <col min="9734" max="9734" width="1.7109375" style="1" customWidth="1"/>
    <col min="9735" max="9738" width="12" style="1" customWidth="1"/>
    <col min="9739" max="9739" width="11.85546875" style="1" customWidth="1"/>
    <col min="9740" max="9740" width="10.7109375" style="1" customWidth="1"/>
    <col min="9741" max="9741" width="10.5703125" style="1" customWidth="1"/>
    <col min="9742" max="9742" width="1.140625" style="1" customWidth="1"/>
    <col min="9743" max="9743" width="11.28515625" style="1" customWidth="1"/>
    <col min="9744" max="9744" width="12.7109375" style="1" customWidth="1"/>
    <col min="9745" max="9745" width="11.5703125" style="1" customWidth="1"/>
    <col min="9746" max="9746" width="12.42578125" style="1" customWidth="1"/>
    <col min="9747" max="9747" width="1.5703125" style="1" customWidth="1"/>
    <col min="9748" max="9748" width="11.42578125" style="1" customWidth="1"/>
    <col min="9749" max="9749" width="12.140625" style="1" customWidth="1"/>
    <col min="9750" max="9750" width="1.7109375" style="1" customWidth="1"/>
    <col min="9751" max="9751" width="13.5703125" style="1" customWidth="1"/>
    <col min="9752" max="9988" width="9.140625" style="1"/>
    <col min="9989" max="9989" width="9.28515625" style="1" customWidth="1"/>
    <col min="9990" max="9990" width="1.7109375" style="1" customWidth="1"/>
    <col min="9991" max="9994" width="12" style="1" customWidth="1"/>
    <col min="9995" max="9995" width="11.85546875" style="1" customWidth="1"/>
    <col min="9996" max="9996" width="10.7109375" style="1" customWidth="1"/>
    <col min="9997" max="9997" width="10.5703125" style="1" customWidth="1"/>
    <col min="9998" max="9998" width="1.140625" style="1" customWidth="1"/>
    <col min="9999" max="9999" width="11.28515625" style="1" customWidth="1"/>
    <col min="10000" max="10000" width="12.7109375" style="1" customWidth="1"/>
    <col min="10001" max="10001" width="11.5703125" style="1" customWidth="1"/>
    <col min="10002" max="10002" width="12.42578125" style="1" customWidth="1"/>
    <col min="10003" max="10003" width="1.5703125" style="1" customWidth="1"/>
    <col min="10004" max="10004" width="11.42578125" style="1" customWidth="1"/>
    <col min="10005" max="10005" width="12.140625" style="1" customWidth="1"/>
    <col min="10006" max="10006" width="1.7109375" style="1" customWidth="1"/>
    <col min="10007" max="10007" width="13.5703125" style="1" customWidth="1"/>
    <col min="10008" max="10244" width="9.140625" style="1"/>
    <col min="10245" max="10245" width="9.28515625" style="1" customWidth="1"/>
    <col min="10246" max="10246" width="1.7109375" style="1" customWidth="1"/>
    <col min="10247" max="10250" width="12" style="1" customWidth="1"/>
    <col min="10251" max="10251" width="11.85546875" style="1" customWidth="1"/>
    <col min="10252" max="10252" width="10.7109375" style="1" customWidth="1"/>
    <col min="10253" max="10253" width="10.5703125" style="1" customWidth="1"/>
    <col min="10254" max="10254" width="1.140625" style="1" customWidth="1"/>
    <col min="10255" max="10255" width="11.28515625" style="1" customWidth="1"/>
    <col min="10256" max="10256" width="12.7109375" style="1" customWidth="1"/>
    <col min="10257" max="10257" width="11.5703125" style="1" customWidth="1"/>
    <col min="10258" max="10258" width="12.42578125" style="1" customWidth="1"/>
    <col min="10259" max="10259" width="1.5703125" style="1" customWidth="1"/>
    <col min="10260" max="10260" width="11.42578125" style="1" customWidth="1"/>
    <col min="10261" max="10261" width="12.140625" style="1" customWidth="1"/>
    <col min="10262" max="10262" width="1.7109375" style="1" customWidth="1"/>
    <col min="10263" max="10263" width="13.5703125" style="1" customWidth="1"/>
    <col min="10264" max="10500" width="9.140625" style="1"/>
    <col min="10501" max="10501" width="9.28515625" style="1" customWidth="1"/>
    <col min="10502" max="10502" width="1.7109375" style="1" customWidth="1"/>
    <col min="10503" max="10506" width="12" style="1" customWidth="1"/>
    <col min="10507" max="10507" width="11.85546875" style="1" customWidth="1"/>
    <col min="10508" max="10508" width="10.7109375" style="1" customWidth="1"/>
    <col min="10509" max="10509" width="10.5703125" style="1" customWidth="1"/>
    <col min="10510" max="10510" width="1.140625" style="1" customWidth="1"/>
    <col min="10511" max="10511" width="11.28515625" style="1" customWidth="1"/>
    <col min="10512" max="10512" width="12.7109375" style="1" customWidth="1"/>
    <col min="10513" max="10513" width="11.5703125" style="1" customWidth="1"/>
    <col min="10514" max="10514" width="12.42578125" style="1" customWidth="1"/>
    <col min="10515" max="10515" width="1.5703125" style="1" customWidth="1"/>
    <col min="10516" max="10516" width="11.42578125" style="1" customWidth="1"/>
    <col min="10517" max="10517" width="12.140625" style="1" customWidth="1"/>
    <col min="10518" max="10518" width="1.7109375" style="1" customWidth="1"/>
    <col min="10519" max="10519" width="13.5703125" style="1" customWidth="1"/>
    <col min="10520" max="10756" width="9.140625" style="1"/>
    <col min="10757" max="10757" width="9.28515625" style="1" customWidth="1"/>
    <col min="10758" max="10758" width="1.7109375" style="1" customWidth="1"/>
    <col min="10759" max="10762" width="12" style="1" customWidth="1"/>
    <col min="10763" max="10763" width="11.85546875" style="1" customWidth="1"/>
    <col min="10764" max="10764" width="10.7109375" style="1" customWidth="1"/>
    <col min="10765" max="10765" width="10.5703125" style="1" customWidth="1"/>
    <col min="10766" max="10766" width="1.140625" style="1" customWidth="1"/>
    <col min="10767" max="10767" width="11.28515625" style="1" customWidth="1"/>
    <col min="10768" max="10768" width="12.7109375" style="1" customWidth="1"/>
    <col min="10769" max="10769" width="11.5703125" style="1" customWidth="1"/>
    <col min="10770" max="10770" width="12.42578125" style="1" customWidth="1"/>
    <col min="10771" max="10771" width="1.5703125" style="1" customWidth="1"/>
    <col min="10772" max="10772" width="11.42578125" style="1" customWidth="1"/>
    <col min="10773" max="10773" width="12.140625" style="1" customWidth="1"/>
    <col min="10774" max="10774" width="1.7109375" style="1" customWidth="1"/>
    <col min="10775" max="10775" width="13.5703125" style="1" customWidth="1"/>
    <col min="10776" max="11012" width="9.140625" style="1"/>
    <col min="11013" max="11013" width="9.28515625" style="1" customWidth="1"/>
    <col min="11014" max="11014" width="1.7109375" style="1" customWidth="1"/>
    <col min="11015" max="11018" width="12" style="1" customWidth="1"/>
    <col min="11019" max="11019" width="11.85546875" style="1" customWidth="1"/>
    <col min="11020" max="11020" width="10.7109375" style="1" customWidth="1"/>
    <col min="11021" max="11021" width="10.5703125" style="1" customWidth="1"/>
    <col min="11022" max="11022" width="1.140625" style="1" customWidth="1"/>
    <col min="11023" max="11023" width="11.28515625" style="1" customWidth="1"/>
    <col min="11024" max="11024" width="12.7109375" style="1" customWidth="1"/>
    <col min="11025" max="11025" width="11.5703125" style="1" customWidth="1"/>
    <col min="11026" max="11026" width="12.42578125" style="1" customWidth="1"/>
    <col min="11027" max="11027" width="1.5703125" style="1" customWidth="1"/>
    <col min="11028" max="11028" width="11.42578125" style="1" customWidth="1"/>
    <col min="11029" max="11029" width="12.140625" style="1" customWidth="1"/>
    <col min="11030" max="11030" width="1.7109375" style="1" customWidth="1"/>
    <col min="11031" max="11031" width="13.5703125" style="1" customWidth="1"/>
    <col min="11032" max="11268" width="9.140625" style="1"/>
    <col min="11269" max="11269" width="9.28515625" style="1" customWidth="1"/>
    <col min="11270" max="11270" width="1.7109375" style="1" customWidth="1"/>
    <col min="11271" max="11274" width="12" style="1" customWidth="1"/>
    <col min="11275" max="11275" width="11.85546875" style="1" customWidth="1"/>
    <col min="11276" max="11276" width="10.7109375" style="1" customWidth="1"/>
    <col min="11277" max="11277" width="10.5703125" style="1" customWidth="1"/>
    <col min="11278" max="11278" width="1.140625" style="1" customWidth="1"/>
    <col min="11279" max="11279" width="11.28515625" style="1" customWidth="1"/>
    <col min="11280" max="11280" width="12.7109375" style="1" customWidth="1"/>
    <col min="11281" max="11281" width="11.5703125" style="1" customWidth="1"/>
    <col min="11282" max="11282" width="12.42578125" style="1" customWidth="1"/>
    <col min="11283" max="11283" width="1.5703125" style="1" customWidth="1"/>
    <col min="11284" max="11284" width="11.42578125" style="1" customWidth="1"/>
    <col min="11285" max="11285" width="12.140625" style="1" customWidth="1"/>
    <col min="11286" max="11286" width="1.7109375" style="1" customWidth="1"/>
    <col min="11287" max="11287" width="13.5703125" style="1" customWidth="1"/>
    <col min="11288" max="11524" width="9.140625" style="1"/>
    <col min="11525" max="11525" width="9.28515625" style="1" customWidth="1"/>
    <col min="11526" max="11526" width="1.7109375" style="1" customWidth="1"/>
    <col min="11527" max="11530" width="12" style="1" customWidth="1"/>
    <col min="11531" max="11531" width="11.85546875" style="1" customWidth="1"/>
    <col min="11532" max="11532" width="10.7109375" style="1" customWidth="1"/>
    <col min="11533" max="11533" width="10.5703125" style="1" customWidth="1"/>
    <col min="11534" max="11534" width="1.140625" style="1" customWidth="1"/>
    <col min="11535" max="11535" width="11.28515625" style="1" customWidth="1"/>
    <col min="11536" max="11536" width="12.7109375" style="1" customWidth="1"/>
    <col min="11537" max="11537" width="11.5703125" style="1" customWidth="1"/>
    <col min="11538" max="11538" width="12.42578125" style="1" customWidth="1"/>
    <col min="11539" max="11539" width="1.5703125" style="1" customWidth="1"/>
    <col min="11540" max="11540" width="11.42578125" style="1" customWidth="1"/>
    <col min="11541" max="11541" width="12.140625" style="1" customWidth="1"/>
    <col min="11542" max="11542" width="1.7109375" style="1" customWidth="1"/>
    <col min="11543" max="11543" width="13.5703125" style="1" customWidth="1"/>
    <col min="11544" max="11780" width="9.140625" style="1"/>
    <col min="11781" max="11781" width="9.28515625" style="1" customWidth="1"/>
    <col min="11782" max="11782" width="1.7109375" style="1" customWidth="1"/>
    <col min="11783" max="11786" width="12" style="1" customWidth="1"/>
    <col min="11787" max="11787" width="11.85546875" style="1" customWidth="1"/>
    <col min="11788" max="11788" width="10.7109375" style="1" customWidth="1"/>
    <col min="11789" max="11789" width="10.5703125" style="1" customWidth="1"/>
    <col min="11790" max="11790" width="1.140625" style="1" customWidth="1"/>
    <col min="11791" max="11791" width="11.28515625" style="1" customWidth="1"/>
    <col min="11792" max="11792" width="12.7109375" style="1" customWidth="1"/>
    <col min="11793" max="11793" width="11.5703125" style="1" customWidth="1"/>
    <col min="11794" max="11794" width="12.42578125" style="1" customWidth="1"/>
    <col min="11795" max="11795" width="1.5703125" style="1" customWidth="1"/>
    <col min="11796" max="11796" width="11.42578125" style="1" customWidth="1"/>
    <col min="11797" max="11797" width="12.140625" style="1" customWidth="1"/>
    <col min="11798" max="11798" width="1.7109375" style="1" customWidth="1"/>
    <col min="11799" max="11799" width="13.5703125" style="1" customWidth="1"/>
    <col min="11800" max="12036" width="9.140625" style="1"/>
    <col min="12037" max="12037" width="9.28515625" style="1" customWidth="1"/>
    <col min="12038" max="12038" width="1.7109375" style="1" customWidth="1"/>
    <col min="12039" max="12042" width="12" style="1" customWidth="1"/>
    <col min="12043" max="12043" width="11.85546875" style="1" customWidth="1"/>
    <col min="12044" max="12044" width="10.7109375" style="1" customWidth="1"/>
    <col min="12045" max="12045" width="10.5703125" style="1" customWidth="1"/>
    <col min="12046" max="12046" width="1.140625" style="1" customWidth="1"/>
    <col min="12047" max="12047" width="11.28515625" style="1" customWidth="1"/>
    <col min="12048" max="12048" width="12.7109375" style="1" customWidth="1"/>
    <col min="12049" max="12049" width="11.5703125" style="1" customWidth="1"/>
    <col min="12050" max="12050" width="12.42578125" style="1" customWidth="1"/>
    <col min="12051" max="12051" width="1.5703125" style="1" customWidth="1"/>
    <col min="12052" max="12052" width="11.42578125" style="1" customWidth="1"/>
    <col min="12053" max="12053" width="12.140625" style="1" customWidth="1"/>
    <col min="12054" max="12054" width="1.7109375" style="1" customWidth="1"/>
    <col min="12055" max="12055" width="13.5703125" style="1" customWidth="1"/>
    <col min="12056" max="12292" width="9.140625" style="1"/>
    <col min="12293" max="12293" width="9.28515625" style="1" customWidth="1"/>
    <col min="12294" max="12294" width="1.7109375" style="1" customWidth="1"/>
    <col min="12295" max="12298" width="12" style="1" customWidth="1"/>
    <col min="12299" max="12299" width="11.85546875" style="1" customWidth="1"/>
    <col min="12300" max="12300" width="10.7109375" style="1" customWidth="1"/>
    <col min="12301" max="12301" width="10.5703125" style="1" customWidth="1"/>
    <col min="12302" max="12302" width="1.140625" style="1" customWidth="1"/>
    <col min="12303" max="12303" width="11.28515625" style="1" customWidth="1"/>
    <col min="12304" max="12304" width="12.7109375" style="1" customWidth="1"/>
    <col min="12305" max="12305" width="11.5703125" style="1" customWidth="1"/>
    <col min="12306" max="12306" width="12.42578125" style="1" customWidth="1"/>
    <col min="12307" max="12307" width="1.5703125" style="1" customWidth="1"/>
    <col min="12308" max="12308" width="11.42578125" style="1" customWidth="1"/>
    <col min="12309" max="12309" width="12.140625" style="1" customWidth="1"/>
    <col min="12310" max="12310" width="1.7109375" style="1" customWidth="1"/>
    <col min="12311" max="12311" width="13.5703125" style="1" customWidth="1"/>
    <col min="12312" max="12548" width="9.140625" style="1"/>
    <col min="12549" max="12549" width="9.28515625" style="1" customWidth="1"/>
    <col min="12550" max="12550" width="1.7109375" style="1" customWidth="1"/>
    <col min="12551" max="12554" width="12" style="1" customWidth="1"/>
    <col min="12555" max="12555" width="11.85546875" style="1" customWidth="1"/>
    <col min="12556" max="12556" width="10.7109375" style="1" customWidth="1"/>
    <col min="12557" max="12557" width="10.5703125" style="1" customWidth="1"/>
    <col min="12558" max="12558" width="1.140625" style="1" customWidth="1"/>
    <col min="12559" max="12559" width="11.28515625" style="1" customWidth="1"/>
    <col min="12560" max="12560" width="12.7109375" style="1" customWidth="1"/>
    <col min="12561" max="12561" width="11.5703125" style="1" customWidth="1"/>
    <col min="12562" max="12562" width="12.42578125" style="1" customWidth="1"/>
    <col min="12563" max="12563" width="1.5703125" style="1" customWidth="1"/>
    <col min="12564" max="12564" width="11.42578125" style="1" customWidth="1"/>
    <col min="12565" max="12565" width="12.140625" style="1" customWidth="1"/>
    <col min="12566" max="12566" width="1.7109375" style="1" customWidth="1"/>
    <col min="12567" max="12567" width="13.5703125" style="1" customWidth="1"/>
    <col min="12568" max="12804" width="9.140625" style="1"/>
    <col min="12805" max="12805" width="9.28515625" style="1" customWidth="1"/>
    <col min="12806" max="12806" width="1.7109375" style="1" customWidth="1"/>
    <col min="12807" max="12810" width="12" style="1" customWidth="1"/>
    <col min="12811" max="12811" width="11.85546875" style="1" customWidth="1"/>
    <col min="12812" max="12812" width="10.7109375" style="1" customWidth="1"/>
    <col min="12813" max="12813" width="10.5703125" style="1" customWidth="1"/>
    <col min="12814" max="12814" width="1.140625" style="1" customWidth="1"/>
    <col min="12815" max="12815" width="11.28515625" style="1" customWidth="1"/>
    <col min="12816" max="12816" width="12.7109375" style="1" customWidth="1"/>
    <col min="12817" max="12817" width="11.5703125" style="1" customWidth="1"/>
    <col min="12818" max="12818" width="12.42578125" style="1" customWidth="1"/>
    <col min="12819" max="12819" width="1.5703125" style="1" customWidth="1"/>
    <col min="12820" max="12820" width="11.42578125" style="1" customWidth="1"/>
    <col min="12821" max="12821" width="12.140625" style="1" customWidth="1"/>
    <col min="12822" max="12822" width="1.7109375" style="1" customWidth="1"/>
    <col min="12823" max="12823" width="13.5703125" style="1" customWidth="1"/>
    <col min="12824" max="13060" width="9.140625" style="1"/>
    <col min="13061" max="13061" width="9.28515625" style="1" customWidth="1"/>
    <col min="13062" max="13062" width="1.7109375" style="1" customWidth="1"/>
    <col min="13063" max="13066" width="12" style="1" customWidth="1"/>
    <col min="13067" max="13067" width="11.85546875" style="1" customWidth="1"/>
    <col min="13068" max="13068" width="10.7109375" style="1" customWidth="1"/>
    <col min="13069" max="13069" width="10.5703125" style="1" customWidth="1"/>
    <col min="13070" max="13070" width="1.140625" style="1" customWidth="1"/>
    <col min="13071" max="13071" width="11.28515625" style="1" customWidth="1"/>
    <col min="13072" max="13072" width="12.7109375" style="1" customWidth="1"/>
    <col min="13073" max="13073" width="11.5703125" style="1" customWidth="1"/>
    <col min="13074" max="13074" width="12.42578125" style="1" customWidth="1"/>
    <col min="13075" max="13075" width="1.5703125" style="1" customWidth="1"/>
    <col min="13076" max="13076" width="11.42578125" style="1" customWidth="1"/>
    <col min="13077" max="13077" width="12.140625" style="1" customWidth="1"/>
    <col min="13078" max="13078" width="1.7109375" style="1" customWidth="1"/>
    <col min="13079" max="13079" width="13.5703125" style="1" customWidth="1"/>
    <col min="13080" max="13316" width="9.140625" style="1"/>
    <col min="13317" max="13317" width="9.28515625" style="1" customWidth="1"/>
    <col min="13318" max="13318" width="1.7109375" style="1" customWidth="1"/>
    <col min="13319" max="13322" width="12" style="1" customWidth="1"/>
    <col min="13323" max="13323" width="11.85546875" style="1" customWidth="1"/>
    <col min="13324" max="13324" width="10.7109375" style="1" customWidth="1"/>
    <col min="13325" max="13325" width="10.5703125" style="1" customWidth="1"/>
    <col min="13326" max="13326" width="1.140625" style="1" customWidth="1"/>
    <col min="13327" max="13327" width="11.28515625" style="1" customWidth="1"/>
    <col min="13328" max="13328" width="12.7109375" style="1" customWidth="1"/>
    <col min="13329" max="13329" width="11.5703125" style="1" customWidth="1"/>
    <col min="13330" max="13330" width="12.42578125" style="1" customWidth="1"/>
    <col min="13331" max="13331" width="1.5703125" style="1" customWidth="1"/>
    <col min="13332" max="13332" width="11.42578125" style="1" customWidth="1"/>
    <col min="13333" max="13333" width="12.140625" style="1" customWidth="1"/>
    <col min="13334" max="13334" width="1.7109375" style="1" customWidth="1"/>
    <col min="13335" max="13335" width="13.5703125" style="1" customWidth="1"/>
    <col min="13336" max="13572" width="9.140625" style="1"/>
    <col min="13573" max="13573" width="9.28515625" style="1" customWidth="1"/>
    <col min="13574" max="13574" width="1.7109375" style="1" customWidth="1"/>
    <col min="13575" max="13578" width="12" style="1" customWidth="1"/>
    <col min="13579" max="13579" width="11.85546875" style="1" customWidth="1"/>
    <col min="13580" max="13580" width="10.7109375" style="1" customWidth="1"/>
    <col min="13581" max="13581" width="10.5703125" style="1" customWidth="1"/>
    <col min="13582" max="13582" width="1.140625" style="1" customWidth="1"/>
    <col min="13583" max="13583" width="11.28515625" style="1" customWidth="1"/>
    <col min="13584" max="13584" width="12.7109375" style="1" customWidth="1"/>
    <col min="13585" max="13585" width="11.5703125" style="1" customWidth="1"/>
    <col min="13586" max="13586" width="12.42578125" style="1" customWidth="1"/>
    <col min="13587" max="13587" width="1.5703125" style="1" customWidth="1"/>
    <col min="13588" max="13588" width="11.42578125" style="1" customWidth="1"/>
    <col min="13589" max="13589" width="12.140625" style="1" customWidth="1"/>
    <col min="13590" max="13590" width="1.7109375" style="1" customWidth="1"/>
    <col min="13591" max="13591" width="13.5703125" style="1" customWidth="1"/>
    <col min="13592" max="13828" width="9.140625" style="1"/>
    <col min="13829" max="13829" width="9.28515625" style="1" customWidth="1"/>
    <col min="13830" max="13830" width="1.7109375" style="1" customWidth="1"/>
    <col min="13831" max="13834" width="12" style="1" customWidth="1"/>
    <col min="13835" max="13835" width="11.85546875" style="1" customWidth="1"/>
    <col min="13836" max="13836" width="10.7109375" style="1" customWidth="1"/>
    <col min="13837" max="13837" width="10.5703125" style="1" customWidth="1"/>
    <col min="13838" max="13838" width="1.140625" style="1" customWidth="1"/>
    <col min="13839" max="13839" width="11.28515625" style="1" customWidth="1"/>
    <col min="13840" max="13840" width="12.7109375" style="1" customWidth="1"/>
    <col min="13841" max="13841" width="11.5703125" style="1" customWidth="1"/>
    <col min="13842" max="13842" width="12.42578125" style="1" customWidth="1"/>
    <col min="13843" max="13843" width="1.5703125" style="1" customWidth="1"/>
    <col min="13844" max="13844" width="11.42578125" style="1" customWidth="1"/>
    <col min="13845" max="13845" width="12.140625" style="1" customWidth="1"/>
    <col min="13846" max="13846" width="1.7109375" style="1" customWidth="1"/>
    <col min="13847" max="13847" width="13.5703125" style="1" customWidth="1"/>
    <col min="13848" max="14084" width="9.140625" style="1"/>
    <col min="14085" max="14085" width="9.28515625" style="1" customWidth="1"/>
    <col min="14086" max="14086" width="1.7109375" style="1" customWidth="1"/>
    <col min="14087" max="14090" width="12" style="1" customWidth="1"/>
    <col min="14091" max="14091" width="11.85546875" style="1" customWidth="1"/>
    <col min="14092" max="14092" width="10.7109375" style="1" customWidth="1"/>
    <col min="14093" max="14093" width="10.5703125" style="1" customWidth="1"/>
    <col min="14094" max="14094" width="1.140625" style="1" customWidth="1"/>
    <col min="14095" max="14095" width="11.28515625" style="1" customWidth="1"/>
    <col min="14096" max="14096" width="12.7109375" style="1" customWidth="1"/>
    <col min="14097" max="14097" width="11.5703125" style="1" customWidth="1"/>
    <col min="14098" max="14098" width="12.42578125" style="1" customWidth="1"/>
    <col min="14099" max="14099" width="1.5703125" style="1" customWidth="1"/>
    <col min="14100" max="14100" width="11.42578125" style="1" customWidth="1"/>
    <col min="14101" max="14101" width="12.140625" style="1" customWidth="1"/>
    <col min="14102" max="14102" width="1.7109375" style="1" customWidth="1"/>
    <col min="14103" max="14103" width="13.5703125" style="1" customWidth="1"/>
    <col min="14104" max="14340" width="9.140625" style="1"/>
    <col min="14341" max="14341" width="9.28515625" style="1" customWidth="1"/>
    <col min="14342" max="14342" width="1.7109375" style="1" customWidth="1"/>
    <col min="14343" max="14346" width="12" style="1" customWidth="1"/>
    <col min="14347" max="14347" width="11.85546875" style="1" customWidth="1"/>
    <col min="14348" max="14348" width="10.7109375" style="1" customWidth="1"/>
    <col min="14349" max="14349" width="10.5703125" style="1" customWidth="1"/>
    <col min="14350" max="14350" width="1.140625" style="1" customWidth="1"/>
    <col min="14351" max="14351" width="11.28515625" style="1" customWidth="1"/>
    <col min="14352" max="14352" width="12.7109375" style="1" customWidth="1"/>
    <col min="14353" max="14353" width="11.5703125" style="1" customWidth="1"/>
    <col min="14354" max="14354" width="12.42578125" style="1" customWidth="1"/>
    <col min="14355" max="14355" width="1.5703125" style="1" customWidth="1"/>
    <col min="14356" max="14356" width="11.42578125" style="1" customWidth="1"/>
    <col min="14357" max="14357" width="12.140625" style="1" customWidth="1"/>
    <col min="14358" max="14358" width="1.7109375" style="1" customWidth="1"/>
    <col min="14359" max="14359" width="13.5703125" style="1" customWidth="1"/>
    <col min="14360" max="14596" width="9.140625" style="1"/>
    <col min="14597" max="14597" width="9.28515625" style="1" customWidth="1"/>
    <col min="14598" max="14598" width="1.7109375" style="1" customWidth="1"/>
    <col min="14599" max="14602" width="12" style="1" customWidth="1"/>
    <col min="14603" max="14603" width="11.85546875" style="1" customWidth="1"/>
    <col min="14604" max="14604" width="10.7109375" style="1" customWidth="1"/>
    <col min="14605" max="14605" width="10.5703125" style="1" customWidth="1"/>
    <col min="14606" max="14606" width="1.140625" style="1" customWidth="1"/>
    <col min="14607" max="14607" width="11.28515625" style="1" customWidth="1"/>
    <col min="14608" max="14608" width="12.7109375" style="1" customWidth="1"/>
    <col min="14609" max="14609" width="11.5703125" style="1" customWidth="1"/>
    <col min="14610" max="14610" width="12.42578125" style="1" customWidth="1"/>
    <col min="14611" max="14611" width="1.5703125" style="1" customWidth="1"/>
    <col min="14612" max="14612" width="11.42578125" style="1" customWidth="1"/>
    <col min="14613" max="14613" width="12.140625" style="1" customWidth="1"/>
    <col min="14614" max="14614" width="1.7109375" style="1" customWidth="1"/>
    <col min="14615" max="14615" width="13.5703125" style="1" customWidth="1"/>
    <col min="14616" max="14852" width="9.140625" style="1"/>
    <col min="14853" max="14853" width="9.28515625" style="1" customWidth="1"/>
    <col min="14854" max="14854" width="1.7109375" style="1" customWidth="1"/>
    <col min="14855" max="14858" width="12" style="1" customWidth="1"/>
    <col min="14859" max="14859" width="11.85546875" style="1" customWidth="1"/>
    <col min="14860" max="14860" width="10.7109375" style="1" customWidth="1"/>
    <col min="14861" max="14861" width="10.5703125" style="1" customWidth="1"/>
    <col min="14862" max="14862" width="1.140625" style="1" customWidth="1"/>
    <col min="14863" max="14863" width="11.28515625" style="1" customWidth="1"/>
    <col min="14864" max="14864" width="12.7109375" style="1" customWidth="1"/>
    <col min="14865" max="14865" width="11.5703125" style="1" customWidth="1"/>
    <col min="14866" max="14866" width="12.42578125" style="1" customWidth="1"/>
    <col min="14867" max="14867" width="1.5703125" style="1" customWidth="1"/>
    <col min="14868" max="14868" width="11.42578125" style="1" customWidth="1"/>
    <col min="14869" max="14869" width="12.140625" style="1" customWidth="1"/>
    <col min="14870" max="14870" width="1.7109375" style="1" customWidth="1"/>
    <col min="14871" max="14871" width="13.5703125" style="1" customWidth="1"/>
    <col min="14872" max="15108" width="9.140625" style="1"/>
    <col min="15109" max="15109" width="9.28515625" style="1" customWidth="1"/>
    <col min="15110" max="15110" width="1.7109375" style="1" customWidth="1"/>
    <col min="15111" max="15114" width="12" style="1" customWidth="1"/>
    <col min="15115" max="15115" width="11.85546875" style="1" customWidth="1"/>
    <col min="15116" max="15116" width="10.7109375" style="1" customWidth="1"/>
    <col min="15117" max="15117" width="10.5703125" style="1" customWidth="1"/>
    <col min="15118" max="15118" width="1.140625" style="1" customWidth="1"/>
    <col min="15119" max="15119" width="11.28515625" style="1" customWidth="1"/>
    <col min="15120" max="15120" width="12.7109375" style="1" customWidth="1"/>
    <col min="15121" max="15121" width="11.5703125" style="1" customWidth="1"/>
    <col min="15122" max="15122" width="12.42578125" style="1" customWidth="1"/>
    <col min="15123" max="15123" width="1.5703125" style="1" customWidth="1"/>
    <col min="15124" max="15124" width="11.42578125" style="1" customWidth="1"/>
    <col min="15125" max="15125" width="12.140625" style="1" customWidth="1"/>
    <col min="15126" max="15126" width="1.7109375" style="1" customWidth="1"/>
    <col min="15127" max="15127" width="13.5703125" style="1" customWidth="1"/>
    <col min="15128" max="15364" width="9.140625" style="1"/>
    <col min="15365" max="15365" width="9.28515625" style="1" customWidth="1"/>
    <col min="15366" max="15366" width="1.7109375" style="1" customWidth="1"/>
    <col min="15367" max="15370" width="12" style="1" customWidth="1"/>
    <col min="15371" max="15371" width="11.85546875" style="1" customWidth="1"/>
    <col min="15372" max="15372" width="10.7109375" style="1" customWidth="1"/>
    <col min="15373" max="15373" width="10.5703125" style="1" customWidth="1"/>
    <col min="15374" max="15374" width="1.140625" style="1" customWidth="1"/>
    <col min="15375" max="15375" width="11.28515625" style="1" customWidth="1"/>
    <col min="15376" max="15376" width="12.7109375" style="1" customWidth="1"/>
    <col min="15377" max="15377" width="11.5703125" style="1" customWidth="1"/>
    <col min="15378" max="15378" width="12.42578125" style="1" customWidth="1"/>
    <col min="15379" max="15379" width="1.5703125" style="1" customWidth="1"/>
    <col min="15380" max="15380" width="11.42578125" style="1" customWidth="1"/>
    <col min="15381" max="15381" width="12.140625" style="1" customWidth="1"/>
    <col min="15382" max="15382" width="1.7109375" style="1" customWidth="1"/>
    <col min="15383" max="15383" width="13.5703125" style="1" customWidth="1"/>
    <col min="15384" max="15620" width="9.140625" style="1"/>
    <col min="15621" max="15621" width="9.28515625" style="1" customWidth="1"/>
    <col min="15622" max="15622" width="1.7109375" style="1" customWidth="1"/>
    <col min="15623" max="15626" width="12" style="1" customWidth="1"/>
    <col min="15627" max="15627" width="11.85546875" style="1" customWidth="1"/>
    <col min="15628" max="15628" width="10.7109375" style="1" customWidth="1"/>
    <col min="15629" max="15629" width="10.5703125" style="1" customWidth="1"/>
    <col min="15630" max="15630" width="1.140625" style="1" customWidth="1"/>
    <col min="15631" max="15631" width="11.28515625" style="1" customWidth="1"/>
    <col min="15632" max="15632" width="12.7109375" style="1" customWidth="1"/>
    <col min="15633" max="15633" width="11.5703125" style="1" customWidth="1"/>
    <col min="15634" max="15634" width="12.42578125" style="1" customWidth="1"/>
    <col min="15635" max="15635" width="1.5703125" style="1" customWidth="1"/>
    <col min="15636" max="15636" width="11.42578125" style="1" customWidth="1"/>
    <col min="15637" max="15637" width="12.140625" style="1" customWidth="1"/>
    <col min="15638" max="15638" width="1.7109375" style="1" customWidth="1"/>
    <col min="15639" max="15639" width="13.5703125" style="1" customWidth="1"/>
    <col min="15640" max="15876" width="9.140625" style="1"/>
    <col min="15877" max="15877" width="9.28515625" style="1" customWidth="1"/>
    <col min="15878" max="15878" width="1.7109375" style="1" customWidth="1"/>
    <col min="15879" max="15882" width="12" style="1" customWidth="1"/>
    <col min="15883" max="15883" width="11.85546875" style="1" customWidth="1"/>
    <col min="15884" max="15884" width="10.7109375" style="1" customWidth="1"/>
    <col min="15885" max="15885" width="10.5703125" style="1" customWidth="1"/>
    <col min="15886" max="15886" width="1.140625" style="1" customWidth="1"/>
    <col min="15887" max="15887" width="11.28515625" style="1" customWidth="1"/>
    <col min="15888" max="15888" width="12.7109375" style="1" customWidth="1"/>
    <col min="15889" max="15889" width="11.5703125" style="1" customWidth="1"/>
    <col min="15890" max="15890" width="12.42578125" style="1" customWidth="1"/>
    <col min="15891" max="15891" width="1.5703125" style="1" customWidth="1"/>
    <col min="15892" max="15892" width="11.42578125" style="1" customWidth="1"/>
    <col min="15893" max="15893" width="12.140625" style="1" customWidth="1"/>
    <col min="15894" max="15894" width="1.7109375" style="1" customWidth="1"/>
    <col min="15895" max="15895" width="13.5703125" style="1" customWidth="1"/>
    <col min="15896" max="16132" width="9.140625" style="1"/>
    <col min="16133" max="16133" width="9.28515625" style="1" customWidth="1"/>
    <col min="16134" max="16134" width="1.7109375" style="1" customWidth="1"/>
    <col min="16135" max="16138" width="12" style="1" customWidth="1"/>
    <col min="16139" max="16139" width="11.85546875" style="1" customWidth="1"/>
    <col min="16140" max="16140" width="10.7109375" style="1" customWidth="1"/>
    <col min="16141" max="16141" width="10.5703125" style="1" customWidth="1"/>
    <col min="16142" max="16142" width="1.140625" style="1" customWidth="1"/>
    <col min="16143" max="16143" width="11.28515625" style="1" customWidth="1"/>
    <col min="16144" max="16144" width="12.7109375" style="1" customWidth="1"/>
    <col min="16145" max="16145" width="11.5703125" style="1" customWidth="1"/>
    <col min="16146" max="16146" width="12.42578125" style="1" customWidth="1"/>
    <col min="16147" max="16147" width="1.5703125" style="1" customWidth="1"/>
    <col min="16148" max="16148" width="11.42578125" style="1" customWidth="1"/>
    <col min="16149" max="16149" width="12.140625" style="1" customWidth="1"/>
    <col min="16150" max="16150" width="1.7109375" style="1" customWidth="1"/>
    <col min="16151" max="16151" width="13.5703125" style="1" customWidth="1"/>
    <col min="16152" max="16384" width="9.140625" style="1"/>
  </cols>
  <sheetData>
    <row r="1" spans="1:23" ht="18" x14ac:dyDescent="0.25">
      <c r="A1" s="108" t="s">
        <v>0</v>
      </c>
      <c r="B1" s="108"/>
      <c r="C1" s="108"/>
      <c r="D1" s="108"/>
      <c r="E1" s="108"/>
      <c r="F1" s="108"/>
      <c r="G1" s="108"/>
      <c r="H1" s="108"/>
      <c r="I1" s="108"/>
      <c r="J1" s="108"/>
      <c r="K1" s="108"/>
      <c r="L1" s="108"/>
      <c r="M1" s="108"/>
      <c r="N1" s="108"/>
      <c r="O1" s="108"/>
      <c r="P1" s="108"/>
      <c r="Q1" s="108"/>
      <c r="R1" s="108"/>
      <c r="S1" s="108"/>
      <c r="T1" s="108"/>
      <c r="U1" s="108"/>
      <c r="V1" s="108"/>
      <c r="W1" s="108"/>
    </row>
    <row r="2" spans="1:23" ht="15.75" x14ac:dyDescent="0.25">
      <c r="A2" s="109" t="s">
        <v>1</v>
      </c>
      <c r="B2" s="109"/>
      <c r="C2" s="109"/>
      <c r="D2" s="109"/>
      <c r="E2" s="109"/>
      <c r="F2" s="109"/>
      <c r="G2" s="109"/>
      <c r="H2" s="109"/>
      <c r="I2" s="109"/>
      <c r="J2" s="109"/>
      <c r="K2" s="109"/>
      <c r="L2" s="109"/>
      <c r="M2" s="109"/>
      <c r="N2" s="109"/>
      <c r="O2" s="109"/>
      <c r="P2" s="109"/>
      <c r="Q2" s="109"/>
      <c r="R2" s="109"/>
      <c r="S2" s="109"/>
      <c r="T2" s="109"/>
      <c r="U2" s="109"/>
      <c r="V2" s="109"/>
      <c r="W2" s="109"/>
    </row>
    <row r="3" spans="1:23" s="2" customFormat="1" ht="15.75" x14ac:dyDescent="0.25">
      <c r="A3" s="109" t="s">
        <v>2</v>
      </c>
      <c r="B3" s="109"/>
      <c r="C3" s="109"/>
      <c r="D3" s="109"/>
      <c r="E3" s="109"/>
      <c r="F3" s="109"/>
      <c r="G3" s="109"/>
      <c r="H3" s="109"/>
      <c r="I3" s="109"/>
      <c r="J3" s="109"/>
      <c r="K3" s="109"/>
      <c r="L3" s="109"/>
      <c r="M3" s="109"/>
      <c r="N3" s="109"/>
      <c r="O3" s="109"/>
      <c r="P3" s="109"/>
      <c r="Q3" s="109"/>
      <c r="R3" s="109"/>
      <c r="S3" s="109"/>
      <c r="T3" s="109"/>
      <c r="U3" s="109"/>
      <c r="V3" s="109"/>
      <c r="W3" s="109"/>
    </row>
    <row r="4" spans="1:23"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c r="U4" s="111"/>
      <c r="V4" s="111"/>
      <c r="W4" s="111"/>
    </row>
    <row r="5" spans="1:23" s="3" customFormat="1" x14ac:dyDescent="0.25">
      <c r="A5" s="112" t="s">
        <v>4</v>
      </c>
      <c r="B5" s="112"/>
      <c r="C5" s="112"/>
      <c r="D5" s="112"/>
      <c r="E5" s="112"/>
      <c r="F5" s="112"/>
      <c r="G5" s="112"/>
      <c r="H5" s="112"/>
      <c r="I5" s="112"/>
      <c r="J5" s="112"/>
      <c r="K5" s="112"/>
      <c r="L5" s="112"/>
      <c r="M5" s="112"/>
      <c r="N5" s="112"/>
      <c r="O5" s="112"/>
      <c r="P5" s="112"/>
      <c r="Q5" s="112"/>
      <c r="R5" s="112"/>
      <c r="S5" s="112"/>
      <c r="T5" s="112"/>
      <c r="U5" s="112"/>
      <c r="V5" s="112"/>
      <c r="W5" s="112"/>
    </row>
    <row r="6" spans="1:23" s="2" customFormat="1" x14ac:dyDescent="0.25">
      <c r="A6" s="4"/>
      <c r="B6" s="4"/>
      <c r="C6" s="4"/>
      <c r="D6" s="4"/>
      <c r="E6" s="4"/>
      <c r="F6" s="4"/>
      <c r="G6" s="4"/>
      <c r="H6" s="4"/>
      <c r="I6" s="4"/>
      <c r="J6" s="4"/>
      <c r="K6" s="4"/>
      <c r="L6" s="4"/>
      <c r="M6" s="4"/>
      <c r="N6" s="4"/>
      <c r="O6" s="4"/>
      <c r="P6" s="4"/>
      <c r="Q6" s="4"/>
      <c r="R6" s="4"/>
    </row>
    <row r="7" spans="1:23" s="2" customFormat="1" x14ac:dyDescent="0.25">
      <c r="A7" s="5"/>
      <c r="B7" s="5"/>
      <c r="C7" s="6"/>
      <c r="D7" s="6"/>
      <c r="E7" s="6"/>
      <c r="F7" s="6"/>
      <c r="G7" s="6"/>
      <c r="H7" s="7"/>
      <c r="I7" s="8"/>
      <c r="J7" s="7"/>
      <c r="K7" s="7"/>
      <c r="L7" s="7"/>
      <c r="M7" s="7"/>
      <c r="N7" s="7"/>
      <c r="O7" s="7"/>
      <c r="P7" s="7"/>
      <c r="Q7" s="7"/>
      <c r="R7" s="7"/>
    </row>
    <row r="8" spans="1:23" s="9" customFormat="1" ht="14.25" customHeight="1" x14ac:dyDescent="0.25">
      <c r="A8" s="102" t="s">
        <v>85</v>
      </c>
      <c r="B8" s="103"/>
      <c r="C8" s="103"/>
      <c r="D8" s="103"/>
      <c r="E8" s="103"/>
      <c r="F8" s="103"/>
      <c r="G8" s="103"/>
      <c r="H8" s="103"/>
      <c r="I8" s="103"/>
      <c r="J8" s="103"/>
      <c r="K8" s="103"/>
      <c r="L8" s="103"/>
      <c r="M8" s="103"/>
      <c r="N8" s="103"/>
      <c r="O8" s="103"/>
      <c r="P8" s="103"/>
      <c r="Q8" s="103"/>
      <c r="R8" s="103"/>
      <c r="S8" s="103"/>
      <c r="T8" s="103"/>
      <c r="U8" s="103"/>
      <c r="V8" s="103"/>
      <c r="W8" s="104"/>
    </row>
    <row r="9" spans="1:23" s="2" customFormat="1" ht="9" customHeight="1" x14ac:dyDescent="0.25">
      <c r="A9" s="5"/>
      <c r="B9" s="5"/>
      <c r="C9" s="6"/>
      <c r="D9" s="6"/>
      <c r="E9" s="6"/>
      <c r="F9" s="6"/>
      <c r="G9" s="6"/>
      <c r="H9" s="7"/>
      <c r="I9" s="8"/>
      <c r="J9" s="7"/>
      <c r="K9" s="7"/>
      <c r="L9" s="7"/>
      <c r="M9" s="7"/>
      <c r="N9" s="7"/>
      <c r="O9" s="7"/>
      <c r="P9" s="7"/>
      <c r="Q9" s="7"/>
      <c r="R9" s="7"/>
    </row>
    <row r="10" spans="1:23" s="14" customFormat="1" ht="25.5" customHeight="1" x14ac:dyDescent="0.2">
      <c r="A10" s="10"/>
      <c r="B10" s="10"/>
      <c r="C10" s="97" t="s">
        <v>6</v>
      </c>
      <c r="D10" s="98"/>
      <c r="E10" s="98"/>
      <c r="F10" s="98"/>
      <c r="G10" s="98"/>
      <c r="H10" s="98"/>
      <c r="I10" s="98"/>
      <c r="J10" s="11"/>
      <c r="K10" s="12"/>
      <c r="L10" s="97" t="s">
        <v>7</v>
      </c>
      <c r="M10" s="98"/>
      <c r="N10" s="98"/>
      <c r="O10" s="99"/>
      <c r="P10" s="13"/>
      <c r="Q10" s="97" t="s">
        <v>8</v>
      </c>
      <c r="R10" s="99"/>
      <c r="T10" s="100" t="s">
        <v>71</v>
      </c>
      <c r="U10" s="101"/>
    </row>
    <row r="11" spans="1:23" s="19" customFormat="1" ht="12" x14ac:dyDescent="0.2">
      <c r="A11" s="15"/>
      <c r="B11" s="15"/>
      <c r="C11" s="16"/>
      <c r="D11" s="17" t="s">
        <v>9</v>
      </c>
      <c r="E11" s="16"/>
      <c r="F11" s="17" t="s">
        <v>10</v>
      </c>
      <c r="G11" s="16"/>
      <c r="H11" s="18" t="s">
        <v>11</v>
      </c>
      <c r="I11" s="16"/>
      <c r="J11" s="16"/>
      <c r="K11" s="16"/>
      <c r="L11" s="17" t="s">
        <v>10</v>
      </c>
      <c r="M11" s="17"/>
      <c r="N11" s="17" t="s">
        <v>9</v>
      </c>
      <c r="O11" s="17" t="s">
        <v>10</v>
      </c>
      <c r="Q11" s="17" t="s">
        <v>10</v>
      </c>
      <c r="R11" s="17" t="s">
        <v>10</v>
      </c>
      <c r="T11" s="22" t="s">
        <v>72</v>
      </c>
      <c r="U11" s="22" t="s">
        <v>72</v>
      </c>
      <c r="W11" s="17" t="s">
        <v>10</v>
      </c>
    </row>
    <row r="12" spans="1:23" s="22" customFormat="1" ht="12" x14ac:dyDescent="0.2">
      <c r="A12" s="20"/>
      <c r="B12" s="20"/>
      <c r="C12" s="17" t="s">
        <v>12</v>
      </c>
      <c r="D12" s="21" t="s">
        <v>13</v>
      </c>
      <c r="E12" s="17" t="s">
        <v>12</v>
      </c>
      <c r="F12" s="17" t="s">
        <v>14</v>
      </c>
      <c r="G12" s="17"/>
      <c r="H12" s="18" t="s">
        <v>15</v>
      </c>
      <c r="I12" s="17" t="s">
        <v>16</v>
      </c>
      <c r="J12" s="17"/>
      <c r="K12" s="17"/>
      <c r="L12" s="22" t="s">
        <v>11</v>
      </c>
      <c r="M12" s="17" t="s">
        <v>17</v>
      </c>
      <c r="N12" s="17" t="s">
        <v>17</v>
      </c>
      <c r="O12" s="17" t="s">
        <v>17</v>
      </c>
      <c r="Q12" s="22" t="s">
        <v>11</v>
      </c>
      <c r="R12" s="17" t="s">
        <v>18</v>
      </c>
      <c r="T12" s="22" t="s">
        <v>73</v>
      </c>
      <c r="U12" s="22" t="s">
        <v>73</v>
      </c>
      <c r="W12" s="17" t="s">
        <v>10</v>
      </c>
    </row>
    <row r="13" spans="1:23" s="22" customFormat="1" ht="12" x14ac:dyDescent="0.2">
      <c r="A13" s="23" t="s">
        <v>19</v>
      </c>
      <c r="B13" s="23"/>
      <c r="C13" s="24" t="s">
        <v>20</v>
      </c>
      <c r="D13" s="24" t="s">
        <v>12</v>
      </c>
      <c r="E13" s="24" t="s">
        <v>21</v>
      </c>
      <c r="F13" s="24" t="s">
        <v>22</v>
      </c>
      <c r="G13" s="24"/>
      <c r="H13" s="25" t="s">
        <v>23</v>
      </c>
      <c r="I13" s="24" t="s">
        <v>24</v>
      </c>
      <c r="J13" s="21"/>
      <c r="K13" s="21"/>
      <c r="L13" s="24" t="s">
        <v>25</v>
      </c>
      <c r="M13" s="24" t="s">
        <v>26</v>
      </c>
      <c r="N13" s="24" t="s">
        <v>12</v>
      </c>
      <c r="O13" s="24" t="s">
        <v>22</v>
      </c>
      <c r="P13" s="26"/>
      <c r="Q13" s="24" t="s">
        <v>8</v>
      </c>
      <c r="R13" s="24" t="s">
        <v>22</v>
      </c>
      <c r="T13" s="79" t="s">
        <v>80</v>
      </c>
      <c r="U13" s="79" t="s">
        <v>22</v>
      </c>
      <c r="W13" s="24" t="s">
        <v>27</v>
      </c>
    </row>
    <row r="14" spans="1:23" x14ac:dyDescent="0.25">
      <c r="A14" s="5">
        <v>45383</v>
      </c>
      <c r="C14" s="27">
        <v>132557613.66</v>
      </c>
      <c r="D14" s="27">
        <v>2167427.23</v>
      </c>
      <c r="E14" s="27">
        <v>119801905.97</v>
      </c>
      <c r="F14" s="27">
        <v>10588280.459999999</v>
      </c>
      <c r="G14" s="27"/>
      <c r="H14" s="28">
        <v>1665</v>
      </c>
      <c r="I14" s="29">
        <v>211.97758678678676</v>
      </c>
      <c r="L14" s="28">
        <v>66</v>
      </c>
      <c r="M14" s="29">
        <v>12900344</v>
      </c>
      <c r="N14" s="27">
        <v>248760</v>
      </c>
      <c r="O14" s="29">
        <v>2943594.5</v>
      </c>
      <c r="Q14" s="28">
        <v>14</v>
      </c>
      <c r="R14" s="29">
        <v>218236</v>
      </c>
      <c r="T14" s="29">
        <v>1348031.53</v>
      </c>
      <c r="U14" s="29">
        <v>77298.699999999983</v>
      </c>
      <c r="W14" s="27">
        <f>F14+O14+R14+U14</f>
        <v>13827409.659999998</v>
      </c>
    </row>
    <row r="15" spans="1:23" x14ac:dyDescent="0.25">
      <c r="A15" s="5">
        <v>45414</v>
      </c>
      <c r="C15" s="27">
        <v>141553086.98999998</v>
      </c>
      <c r="D15" s="27">
        <v>2385230.1800000002</v>
      </c>
      <c r="E15" s="27">
        <v>128833262.28</v>
      </c>
      <c r="F15" s="27">
        <v>10334594.530000001</v>
      </c>
      <c r="G15" s="30"/>
      <c r="H15" s="28">
        <v>1665</v>
      </c>
      <c r="I15" s="29">
        <v>200.22463489295751</v>
      </c>
      <c r="K15" s="30"/>
      <c r="L15" s="28">
        <v>66</v>
      </c>
      <c r="M15" s="29">
        <v>12040571</v>
      </c>
      <c r="N15" s="27">
        <v>281450</v>
      </c>
      <c r="O15" s="29">
        <v>2307055.75</v>
      </c>
      <c r="P15" s="30"/>
      <c r="Q15" s="28">
        <v>14</v>
      </c>
      <c r="R15" s="29">
        <v>199050</v>
      </c>
      <c r="T15" s="29">
        <v>931609.45000000007</v>
      </c>
      <c r="U15" s="29">
        <v>120877.68000000002</v>
      </c>
      <c r="W15" s="27">
        <f t="shared" ref="W15:W25" si="0">F15+O15+R15+U15</f>
        <v>12961577.960000001</v>
      </c>
    </row>
    <row r="16" spans="1:23" x14ac:dyDescent="0.25">
      <c r="A16" s="5">
        <v>45445</v>
      </c>
      <c r="C16" s="27">
        <v>146210918.68000001</v>
      </c>
      <c r="D16" s="27">
        <v>2472393.44</v>
      </c>
      <c r="E16" s="27">
        <v>132447579.40000001</v>
      </c>
      <c r="F16" s="27">
        <v>11290945.839999998</v>
      </c>
      <c r="G16" s="30"/>
      <c r="H16" s="28">
        <v>1665</v>
      </c>
      <c r="I16" s="29">
        <v>226.04496176176173</v>
      </c>
      <c r="K16" s="30"/>
      <c r="L16" s="28">
        <v>66</v>
      </c>
      <c r="M16" s="29">
        <v>11912058</v>
      </c>
      <c r="N16" s="27">
        <v>235210</v>
      </c>
      <c r="O16" s="29">
        <v>2567209.25</v>
      </c>
      <c r="P16" s="30"/>
      <c r="Q16" s="28">
        <v>14</v>
      </c>
      <c r="R16" s="29">
        <v>198029</v>
      </c>
      <c r="T16" s="29">
        <v>844125.12999999989</v>
      </c>
      <c r="U16" s="27">
        <v>64915.879999999976</v>
      </c>
      <c r="W16" s="27">
        <f t="shared" si="0"/>
        <v>14121099.969999999</v>
      </c>
    </row>
    <row r="17" spans="1:23" x14ac:dyDescent="0.25">
      <c r="A17" s="5">
        <v>45476</v>
      </c>
      <c r="C17" s="27">
        <v>146927856.38999999</v>
      </c>
      <c r="D17" s="27">
        <v>2602847.23</v>
      </c>
      <c r="E17" s="27">
        <v>133719906.54000001</v>
      </c>
      <c r="F17" s="27">
        <v>10605102.620000003</v>
      </c>
      <c r="G17" s="31"/>
      <c r="H17" s="28">
        <v>1665</v>
      </c>
      <c r="I17" s="27">
        <v>205.46551622590337</v>
      </c>
      <c r="K17" s="30"/>
      <c r="L17" s="28">
        <v>66</v>
      </c>
      <c r="M17" s="29">
        <v>11618745</v>
      </c>
      <c r="N17" s="27">
        <v>239340</v>
      </c>
      <c r="O17" s="29">
        <v>2386353.5</v>
      </c>
      <c r="P17" s="30"/>
      <c r="Q17" s="28">
        <v>14</v>
      </c>
      <c r="R17" s="29">
        <v>199623</v>
      </c>
      <c r="T17" s="29">
        <v>803243.63000000012</v>
      </c>
      <c r="U17" s="29">
        <v>87301.929999999964</v>
      </c>
      <c r="W17" s="27">
        <f t="shared" si="0"/>
        <v>13278381.050000003</v>
      </c>
    </row>
    <row r="18" spans="1:23" x14ac:dyDescent="0.25">
      <c r="A18" s="5">
        <v>45507</v>
      </c>
      <c r="C18" s="27">
        <v>145186239.66999999</v>
      </c>
      <c r="D18" s="27">
        <v>2146389.7400000002</v>
      </c>
      <c r="E18" s="27">
        <v>131825046.95</v>
      </c>
      <c r="F18" s="27">
        <v>11214802.98</v>
      </c>
      <c r="G18" s="31"/>
      <c r="H18" s="28">
        <v>1665</v>
      </c>
      <c r="I18" s="29">
        <v>217.2779808195292</v>
      </c>
      <c r="K18" s="30"/>
      <c r="L18" s="28">
        <v>66</v>
      </c>
      <c r="M18" s="29">
        <v>12548597</v>
      </c>
      <c r="N18" s="27">
        <v>185150</v>
      </c>
      <c r="O18" s="29">
        <v>2499143</v>
      </c>
      <c r="P18" s="30"/>
      <c r="Q18" s="28">
        <v>14</v>
      </c>
      <c r="R18" s="29">
        <v>237802</v>
      </c>
      <c r="T18" s="29">
        <v>905158.77000000025</v>
      </c>
      <c r="U18" s="29">
        <v>218399.00000000003</v>
      </c>
      <c r="W18" s="27">
        <f t="shared" si="0"/>
        <v>14170146.98</v>
      </c>
    </row>
    <row r="19" spans="1:23" x14ac:dyDescent="0.25">
      <c r="A19" s="5">
        <v>45538</v>
      </c>
      <c r="C19" s="27"/>
      <c r="D19" s="27"/>
      <c r="E19" s="27"/>
      <c r="F19" s="27"/>
      <c r="G19" s="31"/>
      <c r="H19" s="28"/>
      <c r="I19" s="29"/>
      <c r="K19" s="30"/>
      <c r="L19" s="28"/>
      <c r="N19" s="27"/>
      <c r="P19" s="30"/>
      <c r="Q19" s="28"/>
      <c r="T19" s="29"/>
      <c r="U19" s="29"/>
      <c r="W19" s="27">
        <f>F19+O19+R19+U19</f>
        <v>0</v>
      </c>
    </row>
    <row r="20" spans="1:23" x14ac:dyDescent="0.25">
      <c r="A20" s="5">
        <v>45569</v>
      </c>
      <c r="C20" s="27"/>
      <c r="D20" s="27"/>
      <c r="E20" s="27"/>
      <c r="F20" s="27"/>
      <c r="G20" s="31"/>
      <c r="H20" s="28"/>
      <c r="I20" s="29"/>
      <c r="K20" s="30"/>
      <c r="L20" s="28"/>
      <c r="N20" s="27"/>
      <c r="P20" s="30"/>
      <c r="Q20" s="28"/>
      <c r="T20" s="29"/>
      <c r="U20" s="29"/>
      <c r="W20" s="27">
        <f t="shared" si="0"/>
        <v>0</v>
      </c>
    </row>
    <row r="21" spans="1:23" x14ac:dyDescent="0.25">
      <c r="A21" s="5">
        <v>45600</v>
      </c>
      <c r="C21" s="27"/>
      <c r="D21" s="27"/>
      <c r="E21" s="27"/>
      <c r="F21" s="27"/>
      <c r="G21" s="31"/>
      <c r="H21" s="28"/>
      <c r="I21" s="29"/>
      <c r="K21" s="30"/>
      <c r="L21" s="28"/>
      <c r="N21" s="27"/>
      <c r="P21" s="30"/>
      <c r="Q21" s="28"/>
      <c r="T21" s="29"/>
      <c r="U21" s="29"/>
      <c r="W21" s="27">
        <f t="shared" si="0"/>
        <v>0</v>
      </c>
    </row>
    <row r="22" spans="1:23" x14ac:dyDescent="0.25">
      <c r="A22" s="5">
        <v>45631</v>
      </c>
      <c r="C22" s="27"/>
      <c r="D22" s="27"/>
      <c r="E22" s="27"/>
      <c r="F22" s="27"/>
      <c r="G22" s="31"/>
      <c r="H22" s="28"/>
      <c r="I22" s="92"/>
      <c r="K22" s="30"/>
      <c r="L22" s="28"/>
      <c r="N22" s="27"/>
      <c r="P22" s="30"/>
      <c r="Q22" s="28"/>
      <c r="T22" s="29"/>
      <c r="U22" s="29"/>
      <c r="W22" s="27">
        <f t="shared" si="0"/>
        <v>0</v>
      </c>
    </row>
    <row r="23" spans="1:23" x14ac:dyDescent="0.25">
      <c r="A23" s="5">
        <v>45662</v>
      </c>
      <c r="C23" s="27"/>
      <c r="D23" s="27"/>
      <c r="E23" s="27"/>
      <c r="F23" s="27"/>
      <c r="G23" s="31"/>
      <c r="H23" s="28"/>
      <c r="I23" s="29"/>
      <c r="K23" s="30"/>
      <c r="L23" s="28"/>
      <c r="N23" s="27"/>
      <c r="P23" s="30"/>
      <c r="Q23" s="28"/>
      <c r="T23" s="29"/>
      <c r="U23" s="87"/>
      <c r="W23" s="27">
        <f t="shared" si="0"/>
        <v>0</v>
      </c>
    </row>
    <row r="24" spans="1:23" x14ac:dyDescent="0.25">
      <c r="A24" s="5">
        <v>45693</v>
      </c>
      <c r="C24" s="27"/>
      <c r="D24" s="27"/>
      <c r="E24" s="27"/>
      <c r="F24" s="27"/>
      <c r="G24" s="31"/>
      <c r="H24" s="28"/>
      <c r="I24" s="92"/>
      <c r="K24" s="30"/>
      <c r="L24" s="28"/>
      <c r="N24" s="27"/>
      <c r="P24" s="30"/>
      <c r="Q24" s="28"/>
      <c r="T24" s="29"/>
      <c r="U24" s="87"/>
      <c r="W24" s="27">
        <f t="shared" si="0"/>
        <v>0</v>
      </c>
    </row>
    <row r="25" spans="1:23" x14ac:dyDescent="0.25">
      <c r="A25" s="5">
        <v>45724</v>
      </c>
      <c r="C25" s="27"/>
      <c r="D25" s="27"/>
      <c r="E25" s="27"/>
      <c r="F25" s="27"/>
      <c r="G25" s="31"/>
      <c r="H25" s="28"/>
      <c r="I25" s="29"/>
      <c r="K25" s="30"/>
      <c r="L25" s="28"/>
      <c r="N25" s="27"/>
      <c r="P25" s="30"/>
      <c r="Q25" s="28"/>
      <c r="T25" s="27"/>
      <c r="U25" s="29"/>
      <c r="W25" s="27">
        <f t="shared" si="0"/>
        <v>0</v>
      </c>
    </row>
    <row r="26" spans="1:23" ht="15.75" thickBot="1" x14ac:dyDescent="0.3">
      <c r="A26" s="5" t="s">
        <v>28</v>
      </c>
      <c r="C26" s="32">
        <f>SUM(C14:C25)</f>
        <v>712435715.38999999</v>
      </c>
      <c r="D26" s="32">
        <f t="shared" ref="D26:E26" si="1">SUM(D14:D25)</f>
        <v>11774287.82</v>
      </c>
      <c r="E26" s="32">
        <f t="shared" si="1"/>
        <v>646627701.13999999</v>
      </c>
      <c r="F26" s="32">
        <f>SUM(F14:F25)</f>
        <v>54033726.430000007</v>
      </c>
      <c r="G26" s="32"/>
      <c r="H26" s="33">
        <v>1665</v>
      </c>
      <c r="I26" s="34">
        <f>F26/H26/153</f>
        <v>212.10907546762451</v>
      </c>
      <c r="J26" s="35"/>
      <c r="K26" s="27"/>
      <c r="L26" s="33">
        <f>AVERAGE(L14:L25)</f>
        <v>66</v>
      </c>
      <c r="M26" s="32">
        <f>SUM(M14:M25)</f>
        <v>61020315</v>
      </c>
      <c r="N26" s="32">
        <f t="shared" ref="N26:O26" si="2">SUM(N14:N25)</f>
        <v>1189910</v>
      </c>
      <c r="O26" s="32">
        <f t="shared" si="2"/>
        <v>12703356</v>
      </c>
      <c r="P26" s="36"/>
      <c r="Q26" s="33">
        <v>14</v>
      </c>
      <c r="R26" s="32">
        <f>SUM(R14:R25)</f>
        <v>1052740</v>
      </c>
      <c r="S26" s="36"/>
      <c r="T26" s="32">
        <f>SUM(T14:T25)</f>
        <v>4832168.5100000007</v>
      </c>
      <c r="U26" s="32">
        <f>SUM(U14:U25)</f>
        <v>568793.18999999994</v>
      </c>
      <c r="V26" s="36"/>
      <c r="W26" s="32">
        <f>SUM(W14:W25)</f>
        <v>68358615.620000005</v>
      </c>
    </row>
    <row r="27" spans="1:23" ht="10.5" customHeight="1" thickTop="1" x14ac:dyDescent="0.25">
      <c r="C27" s="35"/>
      <c r="D27" s="35"/>
      <c r="E27" s="35"/>
      <c r="F27" s="35"/>
      <c r="G27" s="35"/>
      <c r="H27" s="35"/>
      <c r="J27" s="27"/>
      <c r="L27" s="37"/>
      <c r="M27" s="35"/>
      <c r="N27" s="35"/>
      <c r="O27" s="35"/>
      <c r="P27" s="35"/>
      <c r="Q27" s="37"/>
      <c r="R27" s="35"/>
    </row>
    <row r="28" spans="1:23" s="41" customFormat="1" x14ac:dyDescent="0.25">
      <c r="A28" s="38"/>
      <c r="B28" s="38"/>
      <c r="C28" s="39"/>
      <c r="D28" s="40">
        <f>D26/$C$26</f>
        <v>1.6526807353495109E-2</v>
      </c>
      <c r="E28" s="40">
        <f>E26/$C$26</f>
        <v>0.9076295407032261</v>
      </c>
      <c r="F28" s="40">
        <f>F26/$C$26</f>
        <v>7.5843651943278814E-2</v>
      </c>
      <c r="G28" s="40"/>
      <c r="L28" s="39"/>
      <c r="M28" s="39"/>
      <c r="N28" s="39"/>
      <c r="O28" s="39">
        <f>O26/$M$26</f>
        <v>0.20818240613802141</v>
      </c>
      <c r="P28" s="39"/>
      <c r="Q28" s="39"/>
      <c r="R28" s="39"/>
    </row>
    <row r="29" spans="1:23" s="41" customFormat="1" x14ac:dyDescent="0.25">
      <c r="A29" s="38"/>
      <c r="B29" s="38"/>
      <c r="C29" s="39"/>
      <c r="D29" s="39"/>
      <c r="E29" s="39"/>
      <c r="F29" s="39"/>
      <c r="G29" s="39"/>
      <c r="H29" s="39"/>
      <c r="L29" s="39"/>
      <c r="M29" s="39"/>
      <c r="N29" s="39"/>
      <c r="O29" s="39"/>
      <c r="P29" s="39"/>
      <c r="Q29" s="39"/>
      <c r="R29" s="39"/>
    </row>
    <row r="30" spans="1:23"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3"/>
      <c r="U30" s="103"/>
      <c r="V30" s="103"/>
      <c r="W30" s="104"/>
    </row>
    <row r="31" spans="1:23" s="43" customFormat="1" x14ac:dyDescent="0.25">
      <c r="A31" s="42"/>
      <c r="B31" s="42"/>
      <c r="C31" s="42"/>
      <c r="D31" s="42"/>
      <c r="E31" s="42"/>
      <c r="F31" s="42"/>
      <c r="G31" s="42"/>
      <c r="H31" s="42"/>
      <c r="I31" s="42"/>
      <c r="J31" s="42"/>
      <c r="K31" s="42"/>
      <c r="L31" s="42"/>
      <c r="M31" s="42"/>
      <c r="N31" s="42"/>
      <c r="O31" s="42"/>
      <c r="P31" s="42"/>
      <c r="Q31" s="42"/>
      <c r="R31" s="42"/>
    </row>
    <row r="32" spans="1:23" s="43" customFormat="1" x14ac:dyDescent="0.25">
      <c r="A32" s="42"/>
      <c r="B32" s="42"/>
      <c r="C32" s="42"/>
      <c r="D32" s="42"/>
      <c r="E32" s="42"/>
      <c r="F32" s="42"/>
      <c r="G32" s="42"/>
      <c r="H32" s="105" t="s">
        <v>30</v>
      </c>
      <c r="I32" s="106"/>
      <c r="J32" s="106"/>
      <c r="K32" s="106"/>
      <c r="L32" s="106"/>
      <c r="M32" s="106"/>
      <c r="N32" s="106"/>
      <c r="O32" s="106"/>
      <c r="P32" s="106"/>
      <c r="Q32" s="107"/>
      <c r="R32" s="44"/>
    </row>
    <row r="33" spans="1:23" s="45" customFormat="1" ht="12" x14ac:dyDescent="0.2">
      <c r="F33" s="45" t="s">
        <v>31</v>
      </c>
      <c r="H33" s="46" t="s">
        <v>32</v>
      </c>
      <c r="I33" s="46" t="s">
        <v>33</v>
      </c>
      <c r="J33" s="46" t="s">
        <v>34</v>
      </c>
      <c r="K33" s="47"/>
      <c r="L33" s="47"/>
      <c r="M33" s="48"/>
      <c r="N33" s="48"/>
      <c r="O33" s="48"/>
      <c r="P33" s="48"/>
      <c r="Q33" s="48"/>
      <c r="R33" s="49"/>
    </row>
    <row r="34" spans="1:23" s="45" customFormat="1" ht="12.75" customHeight="1" x14ac:dyDescent="0.2">
      <c r="C34" s="17" t="s">
        <v>35</v>
      </c>
      <c r="D34" s="45" t="s">
        <v>10</v>
      </c>
      <c r="E34" s="45" t="s">
        <v>36</v>
      </c>
      <c r="F34" s="45" t="s">
        <v>37</v>
      </c>
      <c r="H34" s="46" t="s">
        <v>38</v>
      </c>
      <c r="I34" s="46" t="s">
        <v>39</v>
      </c>
      <c r="J34" s="46" t="s">
        <v>40</v>
      </c>
      <c r="K34" s="47"/>
      <c r="L34" s="95" t="s">
        <v>41</v>
      </c>
      <c r="M34" s="95"/>
      <c r="N34" s="95"/>
      <c r="O34" s="95"/>
      <c r="P34" s="95"/>
      <c r="Q34" s="95"/>
      <c r="R34" s="50"/>
    </row>
    <row r="35" spans="1:23" s="45" customFormat="1" ht="12" x14ac:dyDescent="0.2">
      <c r="C35" s="24" t="s">
        <v>42</v>
      </c>
      <c r="D35" s="51" t="s">
        <v>43</v>
      </c>
      <c r="E35" s="51" t="s">
        <v>44</v>
      </c>
      <c r="F35" s="51" t="s">
        <v>45</v>
      </c>
      <c r="G35" s="49"/>
      <c r="H35" s="52" t="s">
        <v>46</v>
      </c>
      <c r="I35" s="52" t="s">
        <v>47</v>
      </c>
      <c r="J35" s="52" t="s">
        <v>48</v>
      </c>
      <c r="K35" s="93"/>
      <c r="L35" s="93" t="s">
        <v>49</v>
      </c>
      <c r="M35" s="93" t="s">
        <v>50</v>
      </c>
      <c r="N35" s="93" t="s">
        <v>51</v>
      </c>
      <c r="O35" s="93" t="s">
        <v>52</v>
      </c>
      <c r="P35" s="54"/>
      <c r="Q35" s="93" t="s">
        <v>53</v>
      </c>
    </row>
    <row r="36" spans="1:23" s="41" customFormat="1" x14ac:dyDescent="0.25">
      <c r="A36" s="5">
        <v>45383</v>
      </c>
      <c r="B36" s="38"/>
      <c r="C36" s="35">
        <f t="shared" ref="C36:C47" si="3">(F14*0.7)+(O14+R14+U14)*0.9</f>
        <v>10327012.601999998</v>
      </c>
      <c r="D36" s="35">
        <f t="shared" ref="D36:D43" si="4">(F14*0.3)+(O14+R14+U14)*0.1</f>
        <v>3500397.0579999997</v>
      </c>
      <c r="E36" s="27">
        <v>31772.609999999993</v>
      </c>
      <c r="F36" s="27">
        <v>0</v>
      </c>
      <c r="H36" s="35">
        <f>F14*0.3*0.8+(O14+R14+U14)*0.1*0.8+((E36+F36)*0.8)</f>
        <v>2825735.7344</v>
      </c>
      <c r="I36" s="35">
        <f>F14*0.3*0.05+(O14+R14+U14)*0.1*0.05+((E36+F36)*0.05)</f>
        <v>176608.4834</v>
      </c>
      <c r="J36" s="35">
        <f>F14*0.3*0.05+(O14+R14+U14)*0.1*0.05+((E36+F36)*0.05)</f>
        <v>176608.4834</v>
      </c>
      <c r="L36" s="35">
        <f>(F14*0.3*0.1+(O14+R14+U14)*0.1*0.1)*198683/372282+((E36+F36)*0.1*198683/372282)</f>
        <v>188508.19167922271</v>
      </c>
      <c r="M36" s="35">
        <f>(F14*0.3*0.1+(O14+R14+U14)*0.1*0.1)*38867/372282+((E36+F36)*0.1*38867/372282)</f>
        <v>36876.571654325489</v>
      </c>
      <c r="N36" s="35">
        <f>(F14*0.3*0.1+(O14+R14+U14)*0.1*0.1)*9808/372282+((E36+F36)*0.1*9808/372282)</f>
        <v>9305.7198853944046</v>
      </c>
      <c r="O36" s="35">
        <f>(F14*0.3*0.1+(O14+R14+U14)*0.1*0.1)*105740/372282+((E36+F36)*0.1*105740/372282)</f>
        <v>100324.92054257794</v>
      </c>
      <c r="P36" s="39"/>
      <c r="Q36" s="35">
        <f>(F14*0.3*0.1+(O14+R14+U14)*0.1*0.1)*19184/372282+((E36+F36)*0.1*19184/372282)</f>
        <v>18201.563038479431</v>
      </c>
    </row>
    <row r="37" spans="1:23" s="41" customFormat="1" x14ac:dyDescent="0.25">
      <c r="A37" s="5">
        <v>45414</v>
      </c>
      <c r="B37" s="38"/>
      <c r="C37" s="35">
        <f t="shared" si="3"/>
        <v>9598501.2580000013</v>
      </c>
      <c r="D37" s="35">
        <f t="shared" si="4"/>
        <v>3363076.702</v>
      </c>
      <c r="E37" s="27">
        <v>13938.98</v>
      </c>
      <c r="F37" s="27">
        <v>0</v>
      </c>
      <c r="H37" s="35">
        <f>F15*0.3*0.8+(O15+R15+U15)*0.1*0.8+((E37+F37)*0.8)</f>
        <v>2701612.5455999998</v>
      </c>
      <c r="I37" s="35">
        <f>F15*0.3*0.05+(O15+R15+U15)*0.1*0.05+((E37+F37)*0.05)</f>
        <v>168850.78409999999</v>
      </c>
      <c r="J37" s="35">
        <f>F15*0.3*0.05+(O15+R15+U15)*0.1*0.05+((E37+F37)*0.05)</f>
        <v>168850.78409999999</v>
      </c>
      <c r="L37" s="35">
        <f t="shared" ref="L37:L47" si="5">(F15*0.3*0.1+(O15+R15+U15)*0.1*0.1)*198683/372282+((E37+F37)*0.1*198683/372282)</f>
        <v>180227.7861263252</v>
      </c>
      <c r="M37" s="35">
        <f t="shared" ref="M37:M47" si="6">(F15*0.3*0.1+(O15+R15+U15)*0.1*0.1)*38867/372282+((E37+F37)*0.1*38867/372282)</f>
        <v>35256.732399711509</v>
      </c>
      <c r="N37" s="35">
        <f t="shared" ref="N37:N47" si="7">(F15*0.3*0.1+(O15+R15+U15)*0.1*0.1)*9808/372282+((E37+F37)*0.1*9808/372282)</f>
        <v>8896.9570940996327</v>
      </c>
      <c r="O37" s="35">
        <f t="shared" ref="O37:O47" si="8">(F15*0.3*0.1+(O15+R15+U15)*0.1*0.1)*105740/372282+((E37+F37)*0.1*105740/372282)</f>
        <v>95918.050890099446</v>
      </c>
      <c r="P37" s="39"/>
      <c r="Q37" s="35">
        <f t="shared" ref="Q37:Q47" si="9">(F15*0.3*0.1+(O15+R15+U15)*0.1*0.1)*19184/372282+((E37+F37)*0.1*19184/372282)</f>
        <v>17402.041689764214</v>
      </c>
      <c r="S37" s="29"/>
      <c r="T37" s="29"/>
      <c r="U37" s="29"/>
      <c r="V37" s="29"/>
      <c r="W37" s="29"/>
    </row>
    <row r="38" spans="1:23" s="41" customFormat="1" x14ac:dyDescent="0.25">
      <c r="A38" s="5">
        <v>45445</v>
      </c>
      <c r="B38" s="38"/>
      <c r="C38" s="35">
        <f t="shared" si="3"/>
        <v>10450800.804999998</v>
      </c>
      <c r="D38" s="35">
        <f t="shared" si="4"/>
        <v>3670299.1649999996</v>
      </c>
      <c r="E38" s="27">
        <v>22283.77</v>
      </c>
      <c r="F38" s="27">
        <v>0</v>
      </c>
      <c r="H38" s="35">
        <f t="shared" ref="H38:H47" si="10">F16*0.3*0.8+(O16+R16+U16)*0.1*0.8+((E38+F38)*0.8)</f>
        <v>2954066.3479999993</v>
      </c>
      <c r="I38" s="35">
        <f t="shared" ref="I38:I47" si="11">F16*0.3*0.05+(O16+R16+U16)*0.1*0.05+((E38+F38)*0.05)</f>
        <v>184629.14674999996</v>
      </c>
      <c r="J38" s="35">
        <f t="shared" ref="J38:J47" si="12">F16*0.3*0.05+(O16+R16+U16)*0.1*0.05+((E38+F38)*0.05)</f>
        <v>184629.14674999996</v>
      </c>
      <c r="L38" s="35">
        <f t="shared" si="5"/>
        <v>197069.2795447013</v>
      </c>
      <c r="M38" s="35">
        <f t="shared" si="6"/>
        <v>38551.318875112134</v>
      </c>
      <c r="N38" s="35">
        <f t="shared" si="7"/>
        <v>9728.3385784109869</v>
      </c>
      <c r="O38" s="35">
        <f t="shared" si="8"/>
        <v>104881.17060370899</v>
      </c>
      <c r="P38" s="39"/>
      <c r="Q38" s="35">
        <f t="shared" si="9"/>
        <v>19028.185898066517</v>
      </c>
      <c r="S38" s="29"/>
      <c r="T38" s="29"/>
      <c r="U38" s="29"/>
      <c r="V38" s="29"/>
      <c r="W38" s="29"/>
    </row>
    <row r="39" spans="1:23" s="41" customFormat="1" x14ac:dyDescent="0.25">
      <c r="A39" s="5">
        <v>45476</v>
      </c>
      <c r="B39" s="38"/>
      <c r="C39" s="35">
        <f t="shared" si="3"/>
        <v>9829522.421000002</v>
      </c>
      <c r="D39" s="35">
        <f t="shared" si="4"/>
        <v>3448858.6290000007</v>
      </c>
      <c r="E39" s="27">
        <v>14562.23</v>
      </c>
      <c r="F39" s="27">
        <v>0</v>
      </c>
      <c r="H39" s="35">
        <f t="shared" si="10"/>
        <v>2770736.687200001</v>
      </c>
      <c r="I39" s="35">
        <f t="shared" si="11"/>
        <v>173171.04295000006</v>
      </c>
      <c r="J39" s="35">
        <f t="shared" si="12"/>
        <v>173171.04295000006</v>
      </c>
      <c r="L39" s="35">
        <f t="shared" si="5"/>
        <v>184839.13982644802</v>
      </c>
      <c r="M39" s="35">
        <f t="shared" si="6"/>
        <v>36158.820068322682</v>
      </c>
      <c r="N39" s="35">
        <f t="shared" si="7"/>
        <v>9124.5968875938161</v>
      </c>
      <c r="O39" s="35">
        <f t="shared" si="8"/>
        <v>98372.234389699253</v>
      </c>
      <c r="P39" s="39"/>
      <c r="Q39" s="35">
        <f t="shared" si="9"/>
        <v>17847.294727936354</v>
      </c>
      <c r="S39" s="29"/>
      <c r="T39" s="29"/>
      <c r="U39" s="29"/>
      <c r="V39" s="29"/>
      <c r="W39" s="29"/>
    </row>
    <row r="40" spans="1:23" s="41" customFormat="1" x14ac:dyDescent="0.25">
      <c r="A40" s="5">
        <v>45507</v>
      </c>
      <c r="B40" s="38"/>
      <c r="C40" s="35">
        <f t="shared" si="3"/>
        <v>10510171.686000001</v>
      </c>
      <c r="D40" s="35">
        <f t="shared" si="4"/>
        <v>3659975.2939999998</v>
      </c>
      <c r="E40" s="27">
        <v>12462.689999999999</v>
      </c>
      <c r="F40" s="27">
        <v>1000</v>
      </c>
      <c r="H40" s="35">
        <f t="shared" si="10"/>
        <v>2938750.3871999998</v>
      </c>
      <c r="I40" s="35">
        <f t="shared" si="11"/>
        <v>183671.89919999999</v>
      </c>
      <c r="J40" s="35">
        <f t="shared" si="12"/>
        <v>183671.89919999999</v>
      </c>
      <c r="L40" s="35">
        <f t="shared" si="5"/>
        <v>196047.53358343191</v>
      </c>
      <c r="M40" s="35">
        <f t="shared" si="6"/>
        <v>38351.441682414938</v>
      </c>
      <c r="N40" s="35">
        <f t="shared" si="7"/>
        <v>9677.900018553677</v>
      </c>
      <c r="O40" s="35">
        <f t="shared" si="8"/>
        <v>104337.39273673181</v>
      </c>
      <c r="P40" s="39"/>
      <c r="Q40" s="35">
        <f t="shared" si="9"/>
        <v>18929.530378867632</v>
      </c>
      <c r="S40" s="29"/>
      <c r="T40" s="29"/>
      <c r="U40" s="29"/>
      <c r="V40" s="29"/>
      <c r="W40" s="29"/>
    </row>
    <row r="41" spans="1:23" s="41" customFormat="1" x14ac:dyDescent="0.25">
      <c r="A41" s="5">
        <v>45538</v>
      </c>
      <c r="B41" s="38"/>
      <c r="C41" s="35">
        <f t="shared" si="3"/>
        <v>0</v>
      </c>
      <c r="D41" s="35">
        <f t="shared" si="4"/>
        <v>0</v>
      </c>
      <c r="E41" s="27"/>
      <c r="F41" s="27">
        <v>0</v>
      </c>
      <c r="G41" s="31"/>
      <c r="H41" s="35">
        <f t="shared" si="10"/>
        <v>0</v>
      </c>
      <c r="I41" s="35">
        <f t="shared" si="11"/>
        <v>0</v>
      </c>
      <c r="J41" s="35">
        <f t="shared" si="12"/>
        <v>0</v>
      </c>
      <c r="L41" s="35">
        <f t="shared" si="5"/>
        <v>0</v>
      </c>
      <c r="M41" s="35">
        <f t="shared" si="6"/>
        <v>0</v>
      </c>
      <c r="N41" s="35">
        <f t="shared" si="7"/>
        <v>0</v>
      </c>
      <c r="O41" s="35">
        <f t="shared" si="8"/>
        <v>0</v>
      </c>
      <c r="P41" s="39"/>
      <c r="Q41" s="35">
        <f t="shared" si="9"/>
        <v>0</v>
      </c>
      <c r="S41" s="29"/>
      <c r="T41" s="29"/>
      <c r="U41" s="29"/>
      <c r="V41" s="29"/>
      <c r="W41" s="29"/>
    </row>
    <row r="42" spans="1:23" s="41" customFormat="1" x14ac:dyDescent="0.25">
      <c r="A42" s="5">
        <v>45569</v>
      </c>
      <c r="B42" s="38"/>
      <c r="C42" s="35">
        <f t="shared" si="3"/>
        <v>0</v>
      </c>
      <c r="D42" s="35">
        <f t="shared" si="4"/>
        <v>0</v>
      </c>
      <c r="E42" s="27"/>
      <c r="F42" s="27">
        <v>0</v>
      </c>
      <c r="G42" s="31"/>
      <c r="H42" s="35">
        <f t="shared" si="10"/>
        <v>0</v>
      </c>
      <c r="I42" s="35">
        <f t="shared" si="11"/>
        <v>0</v>
      </c>
      <c r="J42" s="35">
        <f t="shared" si="12"/>
        <v>0</v>
      </c>
      <c r="L42" s="35">
        <f t="shared" si="5"/>
        <v>0</v>
      </c>
      <c r="M42" s="35">
        <f t="shared" si="6"/>
        <v>0</v>
      </c>
      <c r="N42" s="35">
        <f t="shared" si="7"/>
        <v>0</v>
      </c>
      <c r="O42" s="35">
        <f t="shared" si="8"/>
        <v>0</v>
      </c>
      <c r="P42" s="39"/>
      <c r="Q42" s="35">
        <f t="shared" si="9"/>
        <v>0</v>
      </c>
      <c r="S42" s="29"/>
      <c r="T42" s="29"/>
      <c r="U42" s="29"/>
      <c r="V42" s="29"/>
      <c r="W42" s="29"/>
    </row>
    <row r="43" spans="1:23" s="41" customFormat="1" x14ac:dyDescent="0.25">
      <c r="A43" s="5">
        <v>45600</v>
      </c>
      <c r="B43" s="38"/>
      <c r="C43" s="35">
        <f t="shared" si="3"/>
        <v>0</v>
      </c>
      <c r="D43" s="35">
        <f t="shared" si="4"/>
        <v>0</v>
      </c>
      <c r="E43" s="27"/>
      <c r="F43" s="27">
        <v>0</v>
      </c>
      <c r="G43" s="31"/>
      <c r="H43" s="35">
        <f t="shared" si="10"/>
        <v>0</v>
      </c>
      <c r="I43" s="35">
        <f t="shared" si="11"/>
        <v>0</v>
      </c>
      <c r="J43" s="35">
        <f t="shared" si="12"/>
        <v>0</v>
      </c>
      <c r="L43" s="35">
        <f t="shared" si="5"/>
        <v>0</v>
      </c>
      <c r="M43" s="35">
        <f t="shared" si="6"/>
        <v>0</v>
      </c>
      <c r="N43" s="35">
        <f t="shared" si="7"/>
        <v>0</v>
      </c>
      <c r="O43" s="35">
        <f t="shared" si="8"/>
        <v>0</v>
      </c>
      <c r="P43" s="39"/>
      <c r="Q43" s="35">
        <f t="shared" si="9"/>
        <v>0</v>
      </c>
      <c r="S43" s="29"/>
      <c r="T43" s="29"/>
      <c r="U43" s="29"/>
      <c r="V43" s="29"/>
      <c r="W43" s="29"/>
    </row>
    <row r="44" spans="1:23" s="41" customFormat="1" x14ac:dyDescent="0.25">
      <c r="A44" s="5">
        <v>45631</v>
      </c>
      <c r="B44" s="38"/>
      <c r="C44" s="35">
        <f t="shared" si="3"/>
        <v>0</v>
      </c>
      <c r="D44" s="35">
        <f>(F22*0.3)+(O22+R22+U22)*0.1</f>
        <v>0</v>
      </c>
      <c r="E44" s="27"/>
      <c r="F44" s="27">
        <v>0</v>
      </c>
      <c r="G44" s="31"/>
      <c r="H44" s="35">
        <f t="shared" si="10"/>
        <v>0</v>
      </c>
      <c r="I44" s="35">
        <f t="shared" si="11"/>
        <v>0</v>
      </c>
      <c r="J44" s="35">
        <f t="shared" si="12"/>
        <v>0</v>
      </c>
      <c r="L44" s="35">
        <f t="shared" si="5"/>
        <v>0</v>
      </c>
      <c r="M44" s="35">
        <f t="shared" si="6"/>
        <v>0</v>
      </c>
      <c r="N44" s="35">
        <f t="shared" si="7"/>
        <v>0</v>
      </c>
      <c r="O44" s="35">
        <f t="shared" si="8"/>
        <v>0</v>
      </c>
      <c r="P44" s="39"/>
      <c r="Q44" s="35">
        <f t="shared" si="9"/>
        <v>0</v>
      </c>
      <c r="S44" s="29"/>
      <c r="T44" s="29"/>
      <c r="U44" s="29"/>
      <c r="V44" s="29"/>
      <c r="W44" s="29"/>
    </row>
    <row r="45" spans="1:23" s="41" customFormat="1" x14ac:dyDescent="0.25">
      <c r="A45" s="5">
        <v>45662</v>
      </c>
      <c r="B45" s="38"/>
      <c r="C45" s="35">
        <f t="shared" si="3"/>
        <v>0</v>
      </c>
      <c r="D45" s="35">
        <f>(F23*0.3)+(O23+R23+U23)*0.1</f>
        <v>0</v>
      </c>
      <c r="E45" s="27"/>
      <c r="F45" s="27">
        <v>0</v>
      </c>
      <c r="G45" s="31"/>
      <c r="H45" s="35">
        <f t="shared" si="10"/>
        <v>0</v>
      </c>
      <c r="I45" s="35">
        <f t="shared" si="11"/>
        <v>0</v>
      </c>
      <c r="J45" s="35">
        <f t="shared" si="12"/>
        <v>0</v>
      </c>
      <c r="L45" s="35">
        <f t="shared" si="5"/>
        <v>0</v>
      </c>
      <c r="M45" s="35">
        <f t="shared" si="6"/>
        <v>0</v>
      </c>
      <c r="N45" s="35">
        <f t="shared" si="7"/>
        <v>0</v>
      </c>
      <c r="O45" s="35">
        <f t="shared" si="8"/>
        <v>0</v>
      </c>
      <c r="P45" s="39"/>
      <c r="Q45" s="35">
        <f t="shared" si="9"/>
        <v>0</v>
      </c>
      <c r="S45" s="29"/>
      <c r="T45" s="29"/>
      <c r="U45" s="29"/>
      <c r="V45" s="29"/>
      <c r="W45" s="29"/>
    </row>
    <row r="46" spans="1:23" s="41" customFormat="1" x14ac:dyDescent="0.25">
      <c r="A46" s="5">
        <v>45693</v>
      </c>
      <c r="B46" s="38"/>
      <c r="C46" s="35">
        <f t="shared" si="3"/>
        <v>0</v>
      </c>
      <c r="D46" s="35">
        <f>(F24*0.3)+(O24+R24+U24)*0.1</f>
        <v>0</v>
      </c>
      <c r="E46" s="27"/>
      <c r="F46" s="27">
        <v>0</v>
      </c>
      <c r="G46" s="31"/>
      <c r="H46" s="35">
        <f t="shared" si="10"/>
        <v>0</v>
      </c>
      <c r="I46" s="35">
        <f t="shared" si="11"/>
        <v>0</v>
      </c>
      <c r="J46" s="35">
        <f t="shared" si="12"/>
        <v>0</v>
      </c>
      <c r="L46" s="35">
        <f t="shared" si="5"/>
        <v>0</v>
      </c>
      <c r="M46" s="35">
        <f t="shared" si="6"/>
        <v>0</v>
      </c>
      <c r="N46" s="35">
        <f t="shared" si="7"/>
        <v>0</v>
      </c>
      <c r="O46" s="35">
        <f t="shared" si="8"/>
        <v>0</v>
      </c>
      <c r="Q46" s="35">
        <f t="shared" si="9"/>
        <v>0</v>
      </c>
      <c r="S46" s="29"/>
      <c r="T46" s="29"/>
      <c r="U46" s="29"/>
      <c r="V46" s="29"/>
      <c r="W46" s="29"/>
    </row>
    <row r="47" spans="1:23" s="41" customFormat="1" x14ac:dyDescent="0.25">
      <c r="A47" s="5">
        <v>45724</v>
      </c>
      <c r="B47" s="38"/>
      <c r="C47" s="35">
        <f t="shared" si="3"/>
        <v>0</v>
      </c>
      <c r="D47" s="35">
        <f>(F25*0.3)+(O25+R25+U25)*0.1</f>
        <v>0</v>
      </c>
      <c r="E47" s="27"/>
      <c r="F47" s="27">
        <v>0</v>
      </c>
      <c r="G47" s="31"/>
      <c r="H47" s="35">
        <f t="shared" si="10"/>
        <v>0</v>
      </c>
      <c r="I47" s="35">
        <f t="shared" si="11"/>
        <v>0</v>
      </c>
      <c r="J47" s="35">
        <f t="shared" si="12"/>
        <v>0</v>
      </c>
      <c r="L47" s="35">
        <f t="shared" si="5"/>
        <v>0</v>
      </c>
      <c r="M47" s="35">
        <f t="shared" si="6"/>
        <v>0</v>
      </c>
      <c r="N47" s="35">
        <f t="shared" si="7"/>
        <v>0</v>
      </c>
      <c r="O47" s="35">
        <f t="shared" si="8"/>
        <v>0</v>
      </c>
      <c r="Q47" s="35">
        <f t="shared" si="9"/>
        <v>0</v>
      </c>
      <c r="S47" s="29"/>
      <c r="T47" s="29"/>
      <c r="U47" s="29"/>
      <c r="V47" s="29"/>
      <c r="W47" s="29"/>
    </row>
    <row r="48" spans="1:23" s="41" customFormat="1" ht="15.75" thickBot="1" x14ac:dyDescent="0.3">
      <c r="A48" s="5" t="s">
        <v>28</v>
      </c>
      <c r="B48" s="38"/>
      <c r="C48" s="34">
        <f>SUM(C36:C47)</f>
        <v>50716008.772</v>
      </c>
      <c r="D48" s="34">
        <f>SUM(D36:D47)</f>
        <v>17642606.847999997</v>
      </c>
      <c r="E48" s="34">
        <f>SUM(E36:E47)</f>
        <v>95020.28</v>
      </c>
      <c r="F48" s="83">
        <f t="shared" ref="F48:Q48" si="13">SUM(F36:F47)</f>
        <v>1000</v>
      </c>
      <c r="G48" s="35"/>
      <c r="H48" s="34">
        <f>SUM(H36:H47)</f>
        <v>14190901.702399999</v>
      </c>
      <c r="I48" s="34">
        <f t="shared" si="13"/>
        <v>886931.35639999993</v>
      </c>
      <c r="J48" s="34">
        <f t="shared" si="13"/>
        <v>886931.35639999993</v>
      </c>
      <c r="K48" s="34"/>
      <c r="L48" s="34">
        <f t="shared" si="13"/>
        <v>946691.93076012912</v>
      </c>
      <c r="M48" s="34">
        <f t="shared" si="13"/>
        <v>185194.88467988675</v>
      </c>
      <c r="N48" s="34">
        <f t="shared" si="13"/>
        <v>46733.512464052525</v>
      </c>
      <c r="O48" s="34">
        <f t="shared" si="13"/>
        <v>503833.76916281739</v>
      </c>
      <c r="P48" s="34"/>
      <c r="Q48" s="34">
        <f t="shared" si="13"/>
        <v>91408.615733114159</v>
      </c>
      <c r="R48" s="35"/>
      <c r="S48" s="29"/>
      <c r="T48" s="29"/>
      <c r="U48" s="29"/>
      <c r="V48" s="29"/>
      <c r="W48" s="29"/>
    </row>
    <row r="49" spans="1:23" s="41" customFormat="1" ht="15.75" thickTop="1" x14ac:dyDescent="0.25">
      <c r="A49" s="38"/>
      <c r="B49" s="38"/>
      <c r="C49" s="35"/>
      <c r="D49" s="39"/>
      <c r="E49" s="39"/>
      <c r="F49" s="39"/>
      <c r="G49" s="39"/>
      <c r="H49" s="39"/>
      <c r="I49" s="39"/>
      <c r="L49" s="39"/>
      <c r="M49" s="39"/>
      <c r="N49" s="39"/>
      <c r="O49" s="39"/>
      <c r="Q49" s="39"/>
    </row>
    <row r="50" spans="1:23" s="41" customFormat="1" x14ac:dyDescent="0.25">
      <c r="A50" s="38"/>
      <c r="B50" s="38"/>
      <c r="C50" s="39">
        <f>C48/W26</f>
        <v>0.74191099851884323</v>
      </c>
      <c r="D50" s="39">
        <f>D48/$W$26</f>
        <v>0.2580890014811566</v>
      </c>
      <c r="E50" s="39"/>
      <c r="F50" s="39"/>
      <c r="G50" s="39"/>
      <c r="H50" s="39">
        <f>H48/($D$48+$E$48+$F$48)</f>
        <v>0.8</v>
      </c>
      <c r="I50" s="39">
        <f t="shared" ref="I50:Q50" si="14">I48/($D$48+$E$48+$F$48)</f>
        <v>0.05</v>
      </c>
      <c r="J50" s="39">
        <f t="shared" si="14"/>
        <v>0.05</v>
      </c>
      <c r="K50" s="39"/>
      <c r="L50" s="39">
        <f>L48/($D$48+$E$48+$F$48)</f>
        <v>5.3368951493760107E-2</v>
      </c>
      <c r="M50" s="39">
        <f t="shared" si="14"/>
        <v>1.0440203931428325E-2</v>
      </c>
      <c r="N50" s="39">
        <f t="shared" si="14"/>
        <v>2.6345619718385529E-3</v>
      </c>
      <c r="O50" s="39">
        <f t="shared" si="14"/>
        <v>2.8403199724939696E-2</v>
      </c>
      <c r="P50" s="39"/>
      <c r="Q50" s="39">
        <f t="shared" si="14"/>
        <v>5.1530828780333203E-3</v>
      </c>
    </row>
    <row r="51" spans="1:23" s="41" customFormat="1" x14ac:dyDescent="0.25">
      <c r="A51" s="38"/>
      <c r="B51" s="38"/>
      <c r="C51" s="39"/>
      <c r="D51" s="39"/>
      <c r="H51" s="39"/>
      <c r="I51" s="39"/>
      <c r="J51" s="39"/>
      <c r="K51" s="39"/>
      <c r="L51" s="39"/>
      <c r="M51" s="39"/>
      <c r="N51" s="39"/>
      <c r="O51" s="39"/>
      <c r="P51" s="39"/>
      <c r="Q51" s="39"/>
      <c r="R51" s="39"/>
    </row>
    <row r="52" spans="1:23" s="41" customFormat="1" x14ac:dyDescent="0.25">
      <c r="A52" s="55" t="s">
        <v>54</v>
      </c>
      <c r="B52" s="38"/>
      <c r="C52" s="39"/>
      <c r="D52" s="39"/>
      <c r="H52" s="39"/>
      <c r="I52" s="39"/>
      <c r="J52" s="39"/>
      <c r="K52" s="39"/>
      <c r="L52" s="39"/>
      <c r="M52" s="39"/>
      <c r="N52" s="39"/>
      <c r="O52" s="39"/>
      <c r="P52" s="39"/>
      <c r="Q52" s="39"/>
      <c r="R52" s="39"/>
    </row>
    <row r="53" spans="1:23" s="43" customFormat="1" x14ac:dyDescent="0.25">
      <c r="A53" s="56" t="s">
        <v>84</v>
      </c>
      <c r="B53" s="57"/>
      <c r="C53" s="58"/>
      <c r="D53" s="58"/>
      <c r="H53" s="58"/>
      <c r="I53" s="58"/>
      <c r="J53" s="58"/>
      <c r="K53" s="58"/>
      <c r="L53" s="58"/>
      <c r="M53" s="58"/>
      <c r="N53" s="58"/>
      <c r="O53" s="58"/>
      <c r="P53" s="58"/>
      <c r="Q53" s="58"/>
      <c r="R53" s="58"/>
    </row>
    <row r="54" spans="1:23" s="43" customFormat="1" x14ac:dyDescent="0.25">
      <c r="A54" s="56" t="s">
        <v>56</v>
      </c>
      <c r="B54" s="57"/>
      <c r="C54" s="58"/>
      <c r="D54" s="58"/>
      <c r="H54" s="58"/>
      <c r="I54" s="58"/>
      <c r="J54" s="58"/>
      <c r="K54" s="58"/>
      <c r="L54" s="58"/>
      <c r="M54" s="58"/>
      <c r="N54" s="58"/>
      <c r="O54" s="58"/>
      <c r="P54" s="58"/>
      <c r="Q54" s="58"/>
      <c r="R54" s="58"/>
    </row>
    <row r="55" spans="1:23" s="43" customFormat="1" x14ac:dyDescent="0.25">
      <c r="A55" s="96" t="s">
        <v>57</v>
      </c>
      <c r="B55" s="96"/>
      <c r="C55" s="96"/>
      <c r="D55" s="96"/>
      <c r="E55" s="96"/>
      <c r="F55" s="96"/>
      <c r="G55" s="96"/>
      <c r="H55" s="96"/>
      <c r="I55" s="96"/>
      <c r="J55" s="96"/>
      <c r="K55" s="96"/>
      <c r="L55" s="96"/>
      <c r="M55" s="96"/>
      <c r="N55" s="96"/>
      <c r="O55" s="96"/>
      <c r="P55" s="96"/>
      <c r="Q55" s="96"/>
      <c r="R55" s="96"/>
      <c r="S55" s="96"/>
      <c r="T55" s="96"/>
      <c r="U55" s="96"/>
      <c r="V55" s="96"/>
      <c r="W55" s="96"/>
    </row>
    <row r="56" spans="1:23" s="43" customFormat="1" x14ac:dyDescent="0.25">
      <c r="A56" s="94"/>
      <c r="B56" s="94"/>
      <c r="C56" s="94"/>
      <c r="D56" s="94"/>
      <c r="E56" s="94"/>
      <c r="F56" s="94"/>
      <c r="G56" s="94"/>
      <c r="H56" s="94"/>
      <c r="I56" s="94"/>
      <c r="J56" s="94"/>
      <c r="K56" s="94"/>
      <c r="L56" s="94"/>
      <c r="M56" s="94"/>
      <c r="N56" s="94"/>
      <c r="O56" s="94"/>
      <c r="P56" s="94"/>
      <c r="Q56" s="94"/>
      <c r="R56" s="94"/>
      <c r="S56" s="94"/>
      <c r="T56" s="94"/>
      <c r="U56" s="94"/>
      <c r="V56" s="94"/>
      <c r="W56" s="94"/>
    </row>
    <row r="57" spans="1:23" s="43" customFormat="1" x14ac:dyDescent="0.25">
      <c r="A57" s="56" t="s">
        <v>58</v>
      </c>
      <c r="B57" s="57"/>
      <c r="C57" s="58"/>
      <c r="D57" s="60"/>
      <c r="H57" s="58"/>
      <c r="I57" s="58"/>
      <c r="J57" s="58"/>
      <c r="K57" s="58"/>
      <c r="L57" s="58"/>
      <c r="M57" s="58"/>
      <c r="N57" s="58"/>
      <c r="O57" s="58"/>
      <c r="P57" s="58"/>
      <c r="Q57" s="58"/>
      <c r="R57" s="58"/>
    </row>
    <row r="59" spans="1:23" x14ac:dyDescent="0.25">
      <c r="A59" s="96" t="s">
        <v>59</v>
      </c>
      <c r="B59" s="96"/>
      <c r="C59" s="96"/>
      <c r="D59" s="96"/>
      <c r="E59" s="96"/>
      <c r="F59" s="96"/>
      <c r="G59" s="96"/>
      <c r="H59" s="96"/>
      <c r="I59" s="96"/>
      <c r="J59" s="96"/>
      <c r="K59" s="96"/>
      <c r="L59" s="96"/>
      <c r="M59" s="96"/>
      <c r="N59" s="96"/>
      <c r="O59" s="96"/>
      <c r="P59" s="96"/>
      <c r="Q59" s="96"/>
      <c r="R59" s="96"/>
    </row>
    <row r="60" spans="1:23" x14ac:dyDescent="0.25">
      <c r="A60" s="61" t="s">
        <v>60</v>
      </c>
      <c r="B60" s="94"/>
      <c r="C60" s="94"/>
      <c r="D60" s="94"/>
      <c r="E60" s="94"/>
      <c r="F60" s="94"/>
      <c r="G60" s="94"/>
      <c r="H60" s="94"/>
      <c r="I60" s="94"/>
      <c r="J60" s="94"/>
      <c r="K60" s="94"/>
      <c r="L60" s="94"/>
      <c r="M60" s="94"/>
      <c r="N60" s="94"/>
      <c r="O60" s="94"/>
      <c r="P60" s="94"/>
      <c r="Q60" s="94"/>
      <c r="R60" s="94"/>
    </row>
    <row r="62" spans="1:23" x14ac:dyDescent="0.25">
      <c r="A62" s="61" t="s">
        <v>61</v>
      </c>
    </row>
    <row r="63" spans="1:23" x14ac:dyDescent="0.25">
      <c r="A63" s="61"/>
    </row>
    <row r="64" spans="1:23" x14ac:dyDescent="0.25">
      <c r="A64" s="61" t="s">
        <v>77</v>
      </c>
    </row>
    <row r="65" spans="1:15" x14ac:dyDescent="0.25">
      <c r="A65" s="61"/>
      <c r="B65" s="62"/>
      <c r="C65" s="63"/>
      <c r="D65" s="63"/>
      <c r="E65" s="63"/>
      <c r="F65" s="63"/>
      <c r="G65" s="63"/>
      <c r="H65" s="63"/>
      <c r="I65" s="64"/>
      <c r="J65" s="63"/>
      <c r="K65" s="63"/>
      <c r="L65" s="63"/>
      <c r="M65" s="63"/>
      <c r="N65" s="63"/>
      <c r="O65" s="63"/>
    </row>
    <row r="66" spans="1:15" x14ac:dyDescent="0.25">
      <c r="A66" s="80" t="s">
        <v>75</v>
      </c>
    </row>
  </sheetData>
  <mergeCells count="15">
    <mergeCell ref="A8:W8"/>
    <mergeCell ref="A1:W1"/>
    <mergeCell ref="A2:W2"/>
    <mergeCell ref="A3:W3"/>
    <mergeCell ref="A4:W4"/>
    <mergeCell ref="A5:W5"/>
    <mergeCell ref="L34:Q34"/>
    <mergeCell ref="A55:W55"/>
    <mergeCell ref="A59:R59"/>
    <mergeCell ref="C10:I10"/>
    <mergeCell ref="L10:O10"/>
    <mergeCell ref="Q10:R10"/>
    <mergeCell ref="T10:U10"/>
    <mergeCell ref="A30:W30"/>
    <mergeCell ref="H32:Q32"/>
  </mergeCells>
  <hyperlinks>
    <hyperlink ref="A4" r:id="rId1" xr:uid="{65E50E85-5B8B-47E9-81B3-CF90EA206042}"/>
  </hyperlinks>
  <printOptions horizontalCentered="1" verticalCentered="1"/>
  <pageMargins left="0" right="0" top="0.25" bottom="0.25" header="0.3" footer="0.3"/>
  <pageSetup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24AD-8CEE-4195-AA46-255EAC29C8BB}">
  <sheetPr>
    <pageSetUpPr fitToPage="1"/>
  </sheetPr>
  <dimension ref="A1:W66"/>
  <sheetViews>
    <sheetView topLeftCell="A20" zoomScale="85" zoomScaleNormal="85" workbookViewId="0">
      <selection activeCell="D47" sqref="D47"/>
    </sheetView>
  </sheetViews>
  <sheetFormatPr defaultRowHeight="15" x14ac:dyDescent="0.25"/>
  <cols>
    <col min="1" max="1" width="9.28515625" style="5" customWidth="1"/>
    <col min="2" max="2" width="1.7109375" style="5" customWidth="1"/>
    <col min="3" max="3" width="14.5703125" style="29" customWidth="1"/>
    <col min="4" max="4" width="12.85546875" style="29" customWidth="1"/>
    <col min="5" max="5" width="14.5703125" style="29" customWidth="1"/>
    <col min="6" max="6" width="15.140625" style="29" customWidth="1"/>
    <col min="7" max="7" width="1.140625" style="29" customWidth="1"/>
    <col min="8" max="8" width="14.28515625" style="29" customWidth="1"/>
    <col min="9" max="9" width="11.140625" style="28" bestFit="1" customWidth="1"/>
    <col min="10" max="10" width="11.85546875" style="29"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2" style="29" customWidth="1"/>
    <col min="17" max="17" width="11.42578125" style="29" customWidth="1"/>
    <col min="18" max="18" width="12.140625" style="29" customWidth="1"/>
    <col min="19" max="19" width="2" style="1" customWidth="1"/>
    <col min="20" max="20" width="14.28515625" style="1" customWidth="1"/>
    <col min="21" max="21" width="12.140625" style="1" customWidth="1"/>
    <col min="22" max="22" width="2" style="1" customWidth="1"/>
    <col min="23" max="23" width="14.28515625" style="1" customWidth="1"/>
    <col min="24" max="260" width="9.140625" style="1"/>
    <col min="261" max="261" width="9.28515625" style="1" customWidth="1"/>
    <col min="262" max="262" width="1.7109375" style="1" customWidth="1"/>
    <col min="263" max="266" width="12" style="1" customWidth="1"/>
    <col min="267" max="267" width="11.85546875" style="1" customWidth="1"/>
    <col min="268" max="268" width="10.7109375" style="1" customWidth="1"/>
    <col min="269" max="269" width="10.5703125" style="1" customWidth="1"/>
    <col min="270" max="270" width="1.140625" style="1" customWidth="1"/>
    <col min="271" max="271" width="11.28515625" style="1" customWidth="1"/>
    <col min="272" max="272" width="12.7109375" style="1" customWidth="1"/>
    <col min="273" max="273" width="11.5703125" style="1" customWidth="1"/>
    <col min="274" max="274" width="12.42578125" style="1" customWidth="1"/>
    <col min="275" max="275" width="1.5703125" style="1" customWidth="1"/>
    <col min="276" max="276" width="11.42578125" style="1" customWidth="1"/>
    <col min="277" max="277" width="12.140625" style="1" customWidth="1"/>
    <col min="278" max="278" width="1.7109375" style="1" customWidth="1"/>
    <col min="279" max="279" width="13.5703125" style="1" customWidth="1"/>
    <col min="280" max="516" width="9.140625" style="1"/>
    <col min="517" max="517" width="9.28515625" style="1" customWidth="1"/>
    <col min="518" max="518" width="1.7109375" style="1" customWidth="1"/>
    <col min="519" max="522" width="12" style="1" customWidth="1"/>
    <col min="523" max="523" width="11.85546875" style="1" customWidth="1"/>
    <col min="524" max="524" width="10.7109375" style="1" customWidth="1"/>
    <col min="525" max="525" width="10.5703125" style="1" customWidth="1"/>
    <col min="526" max="526" width="1.140625" style="1" customWidth="1"/>
    <col min="527" max="527" width="11.28515625" style="1" customWidth="1"/>
    <col min="528" max="528" width="12.7109375" style="1" customWidth="1"/>
    <col min="529" max="529" width="11.5703125" style="1" customWidth="1"/>
    <col min="530" max="530" width="12.42578125" style="1" customWidth="1"/>
    <col min="531" max="531" width="1.5703125" style="1" customWidth="1"/>
    <col min="532" max="532" width="11.42578125" style="1" customWidth="1"/>
    <col min="533" max="533" width="12.140625" style="1" customWidth="1"/>
    <col min="534" max="534" width="1.7109375" style="1" customWidth="1"/>
    <col min="535" max="535" width="13.5703125" style="1" customWidth="1"/>
    <col min="536" max="772" width="9.140625" style="1"/>
    <col min="773" max="773" width="9.28515625" style="1" customWidth="1"/>
    <col min="774" max="774" width="1.7109375" style="1" customWidth="1"/>
    <col min="775" max="778" width="12" style="1" customWidth="1"/>
    <col min="779" max="779" width="11.85546875" style="1" customWidth="1"/>
    <col min="780" max="780" width="10.7109375" style="1" customWidth="1"/>
    <col min="781" max="781" width="10.5703125" style="1" customWidth="1"/>
    <col min="782" max="782" width="1.140625" style="1" customWidth="1"/>
    <col min="783" max="783" width="11.28515625" style="1" customWidth="1"/>
    <col min="784" max="784" width="12.7109375" style="1" customWidth="1"/>
    <col min="785" max="785" width="11.5703125" style="1" customWidth="1"/>
    <col min="786" max="786" width="12.42578125" style="1" customWidth="1"/>
    <col min="787" max="787" width="1.5703125" style="1" customWidth="1"/>
    <col min="788" max="788" width="11.42578125" style="1" customWidth="1"/>
    <col min="789" max="789" width="12.140625" style="1" customWidth="1"/>
    <col min="790" max="790" width="1.7109375" style="1" customWidth="1"/>
    <col min="791" max="791" width="13.5703125" style="1" customWidth="1"/>
    <col min="792" max="1028" width="9.140625" style="1"/>
    <col min="1029" max="1029" width="9.28515625" style="1" customWidth="1"/>
    <col min="1030" max="1030" width="1.7109375" style="1" customWidth="1"/>
    <col min="1031" max="1034" width="12" style="1" customWidth="1"/>
    <col min="1035" max="1035" width="11.85546875" style="1" customWidth="1"/>
    <col min="1036" max="1036" width="10.7109375" style="1" customWidth="1"/>
    <col min="1037" max="1037" width="10.5703125" style="1" customWidth="1"/>
    <col min="1038" max="1038" width="1.140625" style="1" customWidth="1"/>
    <col min="1039" max="1039" width="11.28515625" style="1" customWidth="1"/>
    <col min="1040" max="1040" width="12.7109375" style="1" customWidth="1"/>
    <col min="1041" max="1041" width="11.5703125" style="1" customWidth="1"/>
    <col min="1042" max="1042" width="12.42578125" style="1" customWidth="1"/>
    <col min="1043" max="1043" width="1.5703125" style="1" customWidth="1"/>
    <col min="1044" max="1044" width="11.42578125" style="1" customWidth="1"/>
    <col min="1045" max="1045" width="12.140625" style="1" customWidth="1"/>
    <col min="1046" max="1046" width="1.7109375" style="1" customWidth="1"/>
    <col min="1047" max="1047" width="13.5703125" style="1" customWidth="1"/>
    <col min="1048" max="1284" width="9.140625" style="1"/>
    <col min="1285" max="1285" width="9.28515625" style="1" customWidth="1"/>
    <col min="1286" max="1286" width="1.7109375" style="1" customWidth="1"/>
    <col min="1287" max="1290" width="12" style="1" customWidth="1"/>
    <col min="1291" max="1291" width="11.85546875" style="1" customWidth="1"/>
    <col min="1292" max="1292" width="10.7109375" style="1" customWidth="1"/>
    <col min="1293" max="1293" width="10.5703125" style="1" customWidth="1"/>
    <col min="1294" max="1294" width="1.140625" style="1" customWidth="1"/>
    <col min="1295" max="1295" width="11.28515625" style="1" customWidth="1"/>
    <col min="1296" max="1296" width="12.7109375" style="1" customWidth="1"/>
    <col min="1297" max="1297" width="11.5703125" style="1" customWidth="1"/>
    <col min="1298" max="1298" width="12.42578125" style="1" customWidth="1"/>
    <col min="1299" max="1299" width="1.5703125" style="1" customWidth="1"/>
    <col min="1300" max="1300" width="11.42578125" style="1" customWidth="1"/>
    <col min="1301" max="1301" width="12.140625" style="1" customWidth="1"/>
    <col min="1302" max="1302" width="1.7109375" style="1" customWidth="1"/>
    <col min="1303" max="1303" width="13.5703125" style="1" customWidth="1"/>
    <col min="1304" max="1540" width="9.140625" style="1"/>
    <col min="1541" max="1541" width="9.28515625" style="1" customWidth="1"/>
    <col min="1542" max="1542" width="1.7109375" style="1" customWidth="1"/>
    <col min="1543" max="1546" width="12" style="1" customWidth="1"/>
    <col min="1547" max="1547" width="11.85546875" style="1" customWidth="1"/>
    <col min="1548" max="1548" width="10.7109375" style="1" customWidth="1"/>
    <col min="1549" max="1549" width="10.5703125" style="1" customWidth="1"/>
    <col min="1550" max="1550" width="1.140625" style="1" customWidth="1"/>
    <col min="1551" max="1551" width="11.28515625" style="1" customWidth="1"/>
    <col min="1552" max="1552" width="12.7109375" style="1" customWidth="1"/>
    <col min="1553" max="1553" width="11.5703125" style="1" customWidth="1"/>
    <col min="1554" max="1554" width="12.42578125" style="1" customWidth="1"/>
    <col min="1555" max="1555" width="1.5703125" style="1" customWidth="1"/>
    <col min="1556" max="1556" width="11.42578125" style="1" customWidth="1"/>
    <col min="1557" max="1557" width="12.140625" style="1" customWidth="1"/>
    <col min="1558" max="1558" width="1.7109375" style="1" customWidth="1"/>
    <col min="1559" max="1559" width="13.5703125" style="1" customWidth="1"/>
    <col min="1560" max="1796" width="9.140625" style="1"/>
    <col min="1797" max="1797" width="9.28515625" style="1" customWidth="1"/>
    <col min="1798" max="1798" width="1.7109375" style="1" customWidth="1"/>
    <col min="1799" max="1802" width="12" style="1" customWidth="1"/>
    <col min="1803" max="1803" width="11.85546875" style="1" customWidth="1"/>
    <col min="1804" max="1804" width="10.7109375" style="1" customWidth="1"/>
    <col min="1805" max="1805" width="10.5703125" style="1" customWidth="1"/>
    <col min="1806" max="1806" width="1.140625" style="1" customWidth="1"/>
    <col min="1807" max="1807" width="11.28515625" style="1" customWidth="1"/>
    <col min="1808" max="1808" width="12.7109375" style="1" customWidth="1"/>
    <col min="1809" max="1809" width="11.5703125" style="1" customWidth="1"/>
    <col min="1810" max="1810" width="12.42578125" style="1" customWidth="1"/>
    <col min="1811" max="1811" width="1.5703125" style="1" customWidth="1"/>
    <col min="1812" max="1812" width="11.42578125" style="1" customWidth="1"/>
    <col min="1813" max="1813" width="12.140625" style="1" customWidth="1"/>
    <col min="1814" max="1814" width="1.7109375" style="1" customWidth="1"/>
    <col min="1815" max="1815" width="13.5703125" style="1" customWidth="1"/>
    <col min="1816" max="2052" width="9.140625" style="1"/>
    <col min="2053" max="2053" width="9.28515625" style="1" customWidth="1"/>
    <col min="2054" max="2054" width="1.7109375" style="1" customWidth="1"/>
    <col min="2055" max="2058" width="12" style="1" customWidth="1"/>
    <col min="2059" max="2059" width="11.85546875" style="1" customWidth="1"/>
    <col min="2060" max="2060" width="10.7109375" style="1" customWidth="1"/>
    <col min="2061" max="2061" width="10.5703125" style="1" customWidth="1"/>
    <col min="2062" max="2062" width="1.140625" style="1" customWidth="1"/>
    <col min="2063" max="2063" width="11.28515625" style="1" customWidth="1"/>
    <col min="2064" max="2064" width="12.7109375" style="1" customWidth="1"/>
    <col min="2065" max="2065" width="11.5703125" style="1" customWidth="1"/>
    <col min="2066" max="2066" width="12.42578125" style="1" customWidth="1"/>
    <col min="2067" max="2067" width="1.5703125" style="1" customWidth="1"/>
    <col min="2068" max="2068" width="11.42578125" style="1" customWidth="1"/>
    <col min="2069" max="2069" width="12.140625" style="1" customWidth="1"/>
    <col min="2070" max="2070" width="1.7109375" style="1" customWidth="1"/>
    <col min="2071" max="2071" width="13.5703125" style="1" customWidth="1"/>
    <col min="2072" max="2308" width="9.140625" style="1"/>
    <col min="2309" max="2309" width="9.28515625" style="1" customWidth="1"/>
    <col min="2310" max="2310" width="1.7109375" style="1" customWidth="1"/>
    <col min="2311" max="2314" width="12" style="1" customWidth="1"/>
    <col min="2315" max="2315" width="11.85546875" style="1" customWidth="1"/>
    <col min="2316" max="2316" width="10.7109375" style="1" customWidth="1"/>
    <col min="2317" max="2317" width="10.5703125" style="1" customWidth="1"/>
    <col min="2318" max="2318" width="1.140625" style="1" customWidth="1"/>
    <col min="2319" max="2319" width="11.28515625" style="1" customWidth="1"/>
    <col min="2320" max="2320" width="12.7109375" style="1" customWidth="1"/>
    <col min="2321" max="2321" width="11.5703125" style="1" customWidth="1"/>
    <col min="2322" max="2322" width="12.42578125" style="1" customWidth="1"/>
    <col min="2323" max="2323" width="1.5703125" style="1" customWidth="1"/>
    <col min="2324" max="2324" width="11.42578125" style="1" customWidth="1"/>
    <col min="2325" max="2325" width="12.140625" style="1" customWidth="1"/>
    <col min="2326" max="2326" width="1.7109375" style="1" customWidth="1"/>
    <col min="2327" max="2327" width="13.5703125" style="1" customWidth="1"/>
    <col min="2328" max="2564" width="9.140625" style="1"/>
    <col min="2565" max="2565" width="9.28515625" style="1" customWidth="1"/>
    <col min="2566" max="2566" width="1.7109375" style="1" customWidth="1"/>
    <col min="2567" max="2570" width="12" style="1" customWidth="1"/>
    <col min="2571" max="2571" width="11.85546875" style="1" customWidth="1"/>
    <col min="2572" max="2572" width="10.7109375" style="1" customWidth="1"/>
    <col min="2573" max="2573" width="10.5703125" style="1" customWidth="1"/>
    <col min="2574" max="2574" width="1.140625" style="1" customWidth="1"/>
    <col min="2575" max="2575" width="11.28515625" style="1" customWidth="1"/>
    <col min="2576" max="2576" width="12.7109375" style="1" customWidth="1"/>
    <col min="2577" max="2577" width="11.5703125" style="1" customWidth="1"/>
    <col min="2578" max="2578" width="12.42578125" style="1" customWidth="1"/>
    <col min="2579" max="2579" width="1.5703125" style="1" customWidth="1"/>
    <col min="2580" max="2580" width="11.42578125" style="1" customWidth="1"/>
    <col min="2581" max="2581" width="12.140625" style="1" customWidth="1"/>
    <col min="2582" max="2582" width="1.7109375" style="1" customWidth="1"/>
    <col min="2583" max="2583" width="13.5703125" style="1" customWidth="1"/>
    <col min="2584" max="2820" width="9.140625" style="1"/>
    <col min="2821" max="2821" width="9.28515625" style="1" customWidth="1"/>
    <col min="2822" max="2822" width="1.7109375" style="1" customWidth="1"/>
    <col min="2823" max="2826" width="12" style="1" customWidth="1"/>
    <col min="2827" max="2827" width="11.85546875" style="1" customWidth="1"/>
    <col min="2828" max="2828" width="10.7109375" style="1" customWidth="1"/>
    <col min="2829" max="2829" width="10.5703125" style="1" customWidth="1"/>
    <col min="2830" max="2830" width="1.140625" style="1" customWidth="1"/>
    <col min="2831" max="2831" width="11.28515625" style="1" customWidth="1"/>
    <col min="2832" max="2832" width="12.7109375" style="1" customWidth="1"/>
    <col min="2833" max="2833" width="11.5703125" style="1" customWidth="1"/>
    <col min="2834" max="2834" width="12.42578125" style="1" customWidth="1"/>
    <col min="2835" max="2835" width="1.5703125" style="1" customWidth="1"/>
    <col min="2836" max="2836" width="11.42578125" style="1" customWidth="1"/>
    <col min="2837" max="2837" width="12.140625" style="1" customWidth="1"/>
    <col min="2838" max="2838" width="1.7109375" style="1" customWidth="1"/>
    <col min="2839" max="2839" width="13.5703125" style="1" customWidth="1"/>
    <col min="2840" max="3076" width="9.140625" style="1"/>
    <col min="3077" max="3077" width="9.28515625" style="1" customWidth="1"/>
    <col min="3078" max="3078" width="1.7109375" style="1" customWidth="1"/>
    <col min="3079" max="3082" width="12" style="1" customWidth="1"/>
    <col min="3083" max="3083" width="11.85546875" style="1" customWidth="1"/>
    <col min="3084" max="3084" width="10.7109375" style="1" customWidth="1"/>
    <col min="3085" max="3085" width="10.5703125" style="1" customWidth="1"/>
    <col min="3086" max="3086" width="1.140625" style="1" customWidth="1"/>
    <col min="3087" max="3087" width="11.28515625" style="1" customWidth="1"/>
    <col min="3088" max="3088" width="12.7109375" style="1" customWidth="1"/>
    <col min="3089" max="3089" width="11.5703125" style="1" customWidth="1"/>
    <col min="3090" max="3090" width="12.42578125" style="1" customWidth="1"/>
    <col min="3091" max="3091" width="1.5703125" style="1" customWidth="1"/>
    <col min="3092" max="3092" width="11.42578125" style="1" customWidth="1"/>
    <col min="3093" max="3093" width="12.140625" style="1" customWidth="1"/>
    <col min="3094" max="3094" width="1.7109375" style="1" customWidth="1"/>
    <col min="3095" max="3095" width="13.5703125" style="1" customWidth="1"/>
    <col min="3096" max="3332" width="9.140625" style="1"/>
    <col min="3333" max="3333" width="9.28515625" style="1" customWidth="1"/>
    <col min="3334" max="3334" width="1.7109375" style="1" customWidth="1"/>
    <col min="3335" max="3338" width="12" style="1" customWidth="1"/>
    <col min="3339" max="3339" width="11.85546875" style="1" customWidth="1"/>
    <col min="3340" max="3340" width="10.7109375" style="1" customWidth="1"/>
    <col min="3341" max="3341" width="10.5703125" style="1" customWidth="1"/>
    <col min="3342" max="3342" width="1.140625" style="1" customWidth="1"/>
    <col min="3343" max="3343" width="11.28515625" style="1" customWidth="1"/>
    <col min="3344" max="3344" width="12.7109375" style="1" customWidth="1"/>
    <col min="3345" max="3345" width="11.5703125" style="1" customWidth="1"/>
    <col min="3346" max="3346" width="12.42578125" style="1" customWidth="1"/>
    <col min="3347" max="3347" width="1.5703125" style="1" customWidth="1"/>
    <col min="3348" max="3348" width="11.42578125" style="1" customWidth="1"/>
    <col min="3349" max="3349" width="12.140625" style="1" customWidth="1"/>
    <col min="3350" max="3350" width="1.7109375" style="1" customWidth="1"/>
    <col min="3351" max="3351" width="13.5703125" style="1" customWidth="1"/>
    <col min="3352" max="3588" width="9.140625" style="1"/>
    <col min="3589" max="3589" width="9.28515625" style="1" customWidth="1"/>
    <col min="3590" max="3590" width="1.7109375" style="1" customWidth="1"/>
    <col min="3591" max="3594" width="12" style="1" customWidth="1"/>
    <col min="3595" max="3595" width="11.85546875" style="1" customWidth="1"/>
    <col min="3596" max="3596" width="10.7109375" style="1" customWidth="1"/>
    <col min="3597" max="3597" width="10.5703125" style="1" customWidth="1"/>
    <col min="3598" max="3598" width="1.140625" style="1" customWidth="1"/>
    <col min="3599" max="3599" width="11.28515625" style="1" customWidth="1"/>
    <col min="3600" max="3600" width="12.7109375" style="1" customWidth="1"/>
    <col min="3601" max="3601" width="11.5703125" style="1" customWidth="1"/>
    <col min="3602" max="3602" width="12.42578125" style="1" customWidth="1"/>
    <col min="3603" max="3603" width="1.5703125" style="1" customWidth="1"/>
    <col min="3604" max="3604" width="11.42578125" style="1" customWidth="1"/>
    <col min="3605" max="3605" width="12.140625" style="1" customWidth="1"/>
    <col min="3606" max="3606" width="1.7109375" style="1" customWidth="1"/>
    <col min="3607" max="3607" width="13.5703125" style="1" customWidth="1"/>
    <col min="3608" max="3844" width="9.140625" style="1"/>
    <col min="3845" max="3845" width="9.28515625" style="1" customWidth="1"/>
    <col min="3846" max="3846" width="1.7109375" style="1" customWidth="1"/>
    <col min="3847" max="3850" width="12" style="1" customWidth="1"/>
    <col min="3851" max="3851" width="11.85546875" style="1" customWidth="1"/>
    <col min="3852" max="3852" width="10.7109375" style="1" customWidth="1"/>
    <col min="3853" max="3853" width="10.5703125" style="1" customWidth="1"/>
    <col min="3854" max="3854" width="1.140625" style="1" customWidth="1"/>
    <col min="3855" max="3855" width="11.28515625" style="1" customWidth="1"/>
    <col min="3856" max="3856" width="12.7109375" style="1" customWidth="1"/>
    <col min="3857" max="3857" width="11.5703125" style="1" customWidth="1"/>
    <col min="3858" max="3858" width="12.42578125" style="1" customWidth="1"/>
    <col min="3859" max="3859" width="1.5703125" style="1" customWidth="1"/>
    <col min="3860" max="3860" width="11.42578125" style="1" customWidth="1"/>
    <col min="3861" max="3861" width="12.140625" style="1" customWidth="1"/>
    <col min="3862" max="3862" width="1.7109375" style="1" customWidth="1"/>
    <col min="3863" max="3863" width="13.5703125" style="1" customWidth="1"/>
    <col min="3864" max="4100" width="9.140625" style="1"/>
    <col min="4101" max="4101" width="9.28515625" style="1" customWidth="1"/>
    <col min="4102" max="4102" width="1.7109375" style="1" customWidth="1"/>
    <col min="4103" max="4106" width="12" style="1" customWidth="1"/>
    <col min="4107" max="4107" width="11.85546875" style="1" customWidth="1"/>
    <col min="4108" max="4108" width="10.7109375" style="1" customWidth="1"/>
    <col min="4109" max="4109" width="10.5703125" style="1" customWidth="1"/>
    <col min="4110" max="4110" width="1.140625" style="1" customWidth="1"/>
    <col min="4111" max="4111" width="11.28515625" style="1" customWidth="1"/>
    <col min="4112" max="4112" width="12.7109375" style="1" customWidth="1"/>
    <col min="4113" max="4113" width="11.5703125" style="1" customWidth="1"/>
    <col min="4114" max="4114" width="12.42578125" style="1" customWidth="1"/>
    <col min="4115" max="4115" width="1.5703125" style="1" customWidth="1"/>
    <col min="4116" max="4116" width="11.42578125" style="1" customWidth="1"/>
    <col min="4117" max="4117" width="12.140625" style="1" customWidth="1"/>
    <col min="4118" max="4118" width="1.7109375" style="1" customWidth="1"/>
    <col min="4119" max="4119" width="13.5703125" style="1" customWidth="1"/>
    <col min="4120" max="4356" width="9.140625" style="1"/>
    <col min="4357" max="4357" width="9.28515625" style="1" customWidth="1"/>
    <col min="4358" max="4358" width="1.7109375" style="1" customWidth="1"/>
    <col min="4359" max="4362" width="12" style="1" customWidth="1"/>
    <col min="4363" max="4363" width="11.85546875" style="1" customWidth="1"/>
    <col min="4364" max="4364" width="10.7109375" style="1" customWidth="1"/>
    <col min="4365" max="4365" width="10.5703125" style="1" customWidth="1"/>
    <col min="4366" max="4366" width="1.140625" style="1" customWidth="1"/>
    <col min="4367" max="4367" width="11.28515625" style="1" customWidth="1"/>
    <col min="4368" max="4368" width="12.7109375" style="1" customWidth="1"/>
    <col min="4369" max="4369" width="11.5703125" style="1" customWidth="1"/>
    <col min="4370" max="4370" width="12.42578125" style="1" customWidth="1"/>
    <col min="4371" max="4371" width="1.5703125" style="1" customWidth="1"/>
    <col min="4372" max="4372" width="11.42578125" style="1" customWidth="1"/>
    <col min="4373" max="4373" width="12.140625" style="1" customWidth="1"/>
    <col min="4374" max="4374" width="1.7109375" style="1" customWidth="1"/>
    <col min="4375" max="4375" width="13.5703125" style="1" customWidth="1"/>
    <col min="4376" max="4612" width="9.140625" style="1"/>
    <col min="4613" max="4613" width="9.28515625" style="1" customWidth="1"/>
    <col min="4614" max="4614" width="1.7109375" style="1" customWidth="1"/>
    <col min="4615" max="4618" width="12" style="1" customWidth="1"/>
    <col min="4619" max="4619" width="11.85546875" style="1" customWidth="1"/>
    <col min="4620" max="4620" width="10.7109375" style="1" customWidth="1"/>
    <col min="4621" max="4621" width="10.5703125" style="1" customWidth="1"/>
    <col min="4622" max="4622" width="1.140625" style="1" customWidth="1"/>
    <col min="4623" max="4623" width="11.28515625" style="1" customWidth="1"/>
    <col min="4624" max="4624" width="12.7109375" style="1" customWidth="1"/>
    <col min="4625" max="4625" width="11.5703125" style="1" customWidth="1"/>
    <col min="4626" max="4626" width="12.42578125" style="1" customWidth="1"/>
    <col min="4627" max="4627" width="1.5703125" style="1" customWidth="1"/>
    <col min="4628" max="4628" width="11.42578125" style="1" customWidth="1"/>
    <col min="4629" max="4629" width="12.140625" style="1" customWidth="1"/>
    <col min="4630" max="4630" width="1.7109375" style="1" customWidth="1"/>
    <col min="4631" max="4631" width="13.5703125" style="1" customWidth="1"/>
    <col min="4632" max="4868" width="9.140625" style="1"/>
    <col min="4869" max="4869" width="9.28515625" style="1" customWidth="1"/>
    <col min="4870" max="4870" width="1.7109375" style="1" customWidth="1"/>
    <col min="4871" max="4874" width="12" style="1" customWidth="1"/>
    <col min="4875" max="4875" width="11.85546875" style="1" customWidth="1"/>
    <col min="4876" max="4876" width="10.7109375" style="1" customWidth="1"/>
    <col min="4877" max="4877" width="10.5703125" style="1" customWidth="1"/>
    <col min="4878" max="4878" width="1.140625" style="1" customWidth="1"/>
    <col min="4879" max="4879" width="11.28515625" style="1" customWidth="1"/>
    <col min="4880" max="4880" width="12.7109375" style="1" customWidth="1"/>
    <col min="4881" max="4881" width="11.5703125" style="1" customWidth="1"/>
    <col min="4882" max="4882" width="12.42578125" style="1" customWidth="1"/>
    <col min="4883" max="4883" width="1.5703125" style="1" customWidth="1"/>
    <col min="4884" max="4884" width="11.42578125" style="1" customWidth="1"/>
    <col min="4885" max="4885" width="12.140625" style="1" customWidth="1"/>
    <col min="4886" max="4886" width="1.7109375" style="1" customWidth="1"/>
    <col min="4887" max="4887" width="13.5703125" style="1" customWidth="1"/>
    <col min="4888" max="5124" width="9.140625" style="1"/>
    <col min="5125" max="5125" width="9.28515625" style="1" customWidth="1"/>
    <col min="5126" max="5126" width="1.7109375" style="1" customWidth="1"/>
    <col min="5127" max="5130" width="12" style="1" customWidth="1"/>
    <col min="5131" max="5131" width="11.85546875" style="1" customWidth="1"/>
    <col min="5132" max="5132" width="10.7109375" style="1" customWidth="1"/>
    <col min="5133" max="5133" width="10.5703125" style="1" customWidth="1"/>
    <col min="5134" max="5134" width="1.140625" style="1" customWidth="1"/>
    <col min="5135" max="5135" width="11.28515625" style="1" customWidth="1"/>
    <col min="5136" max="5136" width="12.7109375" style="1" customWidth="1"/>
    <col min="5137" max="5137" width="11.5703125" style="1" customWidth="1"/>
    <col min="5138" max="5138" width="12.42578125" style="1" customWidth="1"/>
    <col min="5139" max="5139" width="1.5703125" style="1" customWidth="1"/>
    <col min="5140" max="5140" width="11.42578125" style="1" customWidth="1"/>
    <col min="5141" max="5141" width="12.140625" style="1" customWidth="1"/>
    <col min="5142" max="5142" width="1.7109375" style="1" customWidth="1"/>
    <col min="5143" max="5143" width="13.5703125" style="1" customWidth="1"/>
    <col min="5144" max="5380" width="9.140625" style="1"/>
    <col min="5381" max="5381" width="9.28515625" style="1" customWidth="1"/>
    <col min="5382" max="5382" width="1.7109375" style="1" customWidth="1"/>
    <col min="5383" max="5386" width="12" style="1" customWidth="1"/>
    <col min="5387" max="5387" width="11.85546875" style="1" customWidth="1"/>
    <col min="5388" max="5388" width="10.7109375" style="1" customWidth="1"/>
    <col min="5389" max="5389" width="10.5703125" style="1" customWidth="1"/>
    <col min="5390" max="5390" width="1.140625" style="1" customWidth="1"/>
    <col min="5391" max="5391" width="11.28515625" style="1" customWidth="1"/>
    <col min="5392" max="5392" width="12.7109375" style="1" customWidth="1"/>
    <col min="5393" max="5393" width="11.5703125" style="1" customWidth="1"/>
    <col min="5394" max="5394" width="12.42578125" style="1" customWidth="1"/>
    <col min="5395" max="5395" width="1.5703125" style="1" customWidth="1"/>
    <col min="5396" max="5396" width="11.42578125" style="1" customWidth="1"/>
    <col min="5397" max="5397" width="12.140625" style="1" customWidth="1"/>
    <col min="5398" max="5398" width="1.7109375" style="1" customWidth="1"/>
    <col min="5399" max="5399" width="13.5703125" style="1" customWidth="1"/>
    <col min="5400" max="5636" width="9.140625" style="1"/>
    <col min="5637" max="5637" width="9.28515625" style="1" customWidth="1"/>
    <col min="5638" max="5638" width="1.7109375" style="1" customWidth="1"/>
    <col min="5639" max="5642" width="12" style="1" customWidth="1"/>
    <col min="5643" max="5643" width="11.85546875" style="1" customWidth="1"/>
    <col min="5644" max="5644" width="10.7109375" style="1" customWidth="1"/>
    <col min="5645" max="5645" width="10.5703125" style="1" customWidth="1"/>
    <col min="5646" max="5646" width="1.140625" style="1" customWidth="1"/>
    <col min="5647" max="5647" width="11.28515625" style="1" customWidth="1"/>
    <col min="5648" max="5648" width="12.7109375" style="1" customWidth="1"/>
    <col min="5649" max="5649" width="11.5703125" style="1" customWidth="1"/>
    <col min="5650" max="5650" width="12.42578125" style="1" customWidth="1"/>
    <col min="5651" max="5651" width="1.5703125" style="1" customWidth="1"/>
    <col min="5652" max="5652" width="11.42578125" style="1" customWidth="1"/>
    <col min="5653" max="5653" width="12.140625" style="1" customWidth="1"/>
    <col min="5654" max="5654" width="1.7109375" style="1" customWidth="1"/>
    <col min="5655" max="5655" width="13.5703125" style="1" customWidth="1"/>
    <col min="5656" max="5892" width="9.140625" style="1"/>
    <col min="5893" max="5893" width="9.28515625" style="1" customWidth="1"/>
    <col min="5894" max="5894" width="1.7109375" style="1" customWidth="1"/>
    <col min="5895" max="5898" width="12" style="1" customWidth="1"/>
    <col min="5899" max="5899" width="11.85546875" style="1" customWidth="1"/>
    <col min="5900" max="5900" width="10.7109375" style="1" customWidth="1"/>
    <col min="5901" max="5901" width="10.5703125" style="1" customWidth="1"/>
    <col min="5902" max="5902" width="1.140625" style="1" customWidth="1"/>
    <col min="5903" max="5903" width="11.28515625" style="1" customWidth="1"/>
    <col min="5904" max="5904" width="12.7109375" style="1" customWidth="1"/>
    <col min="5905" max="5905" width="11.5703125" style="1" customWidth="1"/>
    <col min="5906" max="5906" width="12.42578125" style="1" customWidth="1"/>
    <col min="5907" max="5907" width="1.5703125" style="1" customWidth="1"/>
    <col min="5908" max="5908" width="11.42578125" style="1" customWidth="1"/>
    <col min="5909" max="5909" width="12.140625" style="1" customWidth="1"/>
    <col min="5910" max="5910" width="1.7109375" style="1" customWidth="1"/>
    <col min="5911" max="5911" width="13.5703125" style="1" customWidth="1"/>
    <col min="5912" max="6148" width="9.140625" style="1"/>
    <col min="6149" max="6149" width="9.28515625" style="1" customWidth="1"/>
    <col min="6150" max="6150" width="1.7109375" style="1" customWidth="1"/>
    <col min="6151" max="6154" width="12" style="1" customWidth="1"/>
    <col min="6155" max="6155" width="11.85546875" style="1" customWidth="1"/>
    <col min="6156" max="6156" width="10.7109375" style="1" customWidth="1"/>
    <col min="6157" max="6157" width="10.5703125" style="1" customWidth="1"/>
    <col min="6158" max="6158" width="1.140625" style="1" customWidth="1"/>
    <col min="6159" max="6159" width="11.28515625" style="1" customWidth="1"/>
    <col min="6160" max="6160" width="12.7109375" style="1" customWidth="1"/>
    <col min="6161" max="6161" width="11.5703125" style="1" customWidth="1"/>
    <col min="6162" max="6162" width="12.42578125" style="1" customWidth="1"/>
    <col min="6163" max="6163" width="1.5703125" style="1" customWidth="1"/>
    <col min="6164" max="6164" width="11.42578125" style="1" customWidth="1"/>
    <col min="6165" max="6165" width="12.140625" style="1" customWidth="1"/>
    <col min="6166" max="6166" width="1.7109375" style="1" customWidth="1"/>
    <col min="6167" max="6167" width="13.5703125" style="1" customWidth="1"/>
    <col min="6168" max="6404" width="9.140625" style="1"/>
    <col min="6405" max="6405" width="9.28515625" style="1" customWidth="1"/>
    <col min="6406" max="6406" width="1.7109375" style="1" customWidth="1"/>
    <col min="6407" max="6410" width="12" style="1" customWidth="1"/>
    <col min="6411" max="6411" width="11.85546875" style="1" customWidth="1"/>
    <col min="6412" max="6412" width="10.7109375" style="1" customWidth="1"/>
    <col min="6413" max="6413" width="10.5703125" style="1" customWidth="1"/>
    <col min="6414" max="6414" width="1.140625" style="1" customWidth="1"/>
    <col min="6415" max="6415" width="11.28515625" style="1" customWidth="1"/>
    <col min="6416" max="6416" width="12.7109375" style="1" customWidth="1"/>
    <col min="6417" max="6417" width="11.5703125" style="1" customWidth="1"/>
    <col min="6418" max="6418" width="12.42578125" style="1" customWidth="1"/>
    <col min="6419" max="6419" width="1.5703125" style="1" customWidth="1"/>
    <col min="6420" max="6420" width="11.42578125" style="1" customWidth="1"/>
    <col min="6421" max="6421" width="12.140625" style="1" customWidth="1"/>
    <col min="6422" max="6422" width="1.7109375" style="1" customWidth="1"/>
    <col min="6423" max="6423" width="13.5703125" style="1" customWidth="1"/>
    <col min="6424" max="6660" width="9.140625" style="1"/>
    <col min="6661" max="6661" width="9.28515625" style="1" customWidth="1"/>
    <col min="6662" max="6662" width="1.7109375" style="1" customWidth="1"/>
    <col min="6663" max="6666" width="12" style="1" customWidth="1"/>
    <col min="6667" max="6667" width="11.85546875" style="1" customWidth="1"/>
    <col min="6668" max="6668" width="10.7109375" style="1" customWidth="1"/>
    <col min="6669" max="6669" width="10.5703125" style="1" customWidth="1"/>
    <col min="6670" max="6670" width="1.140625" style="1" customWidth="1"/>
    <col min="6671" max="6671" width="11.28515625" style="1" customWidth="1"/>
    <col min="6672" max="6672" width="12.7109375" style="1" customWidth="1"/>
    <col min="6673" max="6673" width="11.5703125" style="1" customWidth="1"/>
    <col min="6674" max="6674" width="12.42578125" style="1" customWidth="1"/>
    <col min="6675" max="6675" width="1.5703125" style="1" customWidth="1"/>
    <col min="6676" max="6676" width="11.42578125" style="1" customWidth="1"/>
    <col min="6677" max="6677" width="12.140625" style="1" customWidth="1"/>
    <col min="6678" max="6678" width="1.7109375" style="1" customWidth="1"/>
    <col min="6679" max="6679" width="13.5703125" style="1" customWidth="1"/>
    <col min="6680" max="6916" width="9.140625" style="1"/>
    <col min="6917" max="6917" width="9.28515625" style="1" customWidth="1"/>
    <col min="6918" max="6918" width="1.7109375" style="1" customWidth="1"/>
    <col min="6919" max="6922" width="12" style="1" customWidth="1"/>
    <col min="6923" max="6923" width="11.85546875" style="1" customWidth="1"/>
    <col min="6924" max="6924" width="10.7109375" style="1" customWidth="1"/>
    <col min="6925" max="6925" width="10.5703125" style="1" customWidth="1"/>
    <col min="6926" max="6926" width="1.140625" style="1" customWidth="1"/>
    <col min="6927" max="6927" width="11.28515625" style="1" customWidth="1"/>
    <col min="6928" max="6928" width="12.7109375" style="1" customWidth="1"/>
    <col min="6929" max="6929" width="11.5703125" style="1" customWidth="1"/>
    <col min="6930" max="6930" width="12.42578125" style="1" customWidth="1"/>
    <col min="6931" max="6931" width="1.5703125" style="1" customWidth="1"/>
    <col min="6932" max="6932" width="11.42578125" style="1" customWidth="1"/>
    <col min="6933" max="6933" width="12.140625" style="1" customWidth="1"/>
    <col min="6934" max="6934" width="1.7109375" style="1" customWidth="1"/>
    <col min="6935" max="6935" width="13.5703125" style="1" customWidth="1"/>
    <col min="6936" max="7172" width="9.140625" style="1"/>
    <col min="7173" max="7173" width="9.28515625" style="1" customWidth="1"/>
    <col min="7174" max="7174" width="1.7109375" style="1" customWidth="1"/>
    <col min="7175" max="7178" width="12" style="1" customWidth="1"/>
    <col min="7179" max="7179" width="11.85546875" style="1" customWidth="1"/>
    <col min="7180" max="7180" width="10.7109375" style="1" customWidth="1"/>
    <col min="7181" max="7181" width="10.5703125" style="1" customWidth="1"/>
    <col min="7182" max="7182" width="1.140625" style="1" customWidth="1"/>
    <col min="7183" max="7183" width="11.28515625" style="1" customWidth="1"/>
    <col min="7184" max="7184" width="12.7109375" style="1" customWidth="1"/>
    <col min="7185" max="7185" width="11.5703125" style="1" customWidth="1"/>
    <col min="7186" max="7186" width="12.42578125" style="1" customWidth="1"/>
    <col min="7187" max="7187" width="1.5703125" style="1" customWidth="1"/>
    <col min="7188" max="7188" width="11.42578125" style="1" customWidth="1"/>
    <col min="7189" max="7189" width="12.140625" style="1" customWidth="1"/>
    <col min="7190" max="7190" width="1.7109375" style="1" customWidth="1"/>
    <col min="7191" max="7191" width="13.5703125" style="1" customWidth="1"/>
    <col min="7192" max="7428" width="9.140625" style="1"/>
    <col min="7429" max="7429" width="9.28515625" style="1" customWidth="1"/>
    <col min="7430" max="7430" width="1.7109375" style="1" customWidth="1"/>
    <col min="7431" max="7434" width="12" style="1" customWidth="1"/>
    <col min="7435" max="7435" width="11.85546875" style="1" customWidth="1"/>
    <col min="7436" max="7436" width="10.7109375" style="1" customWidth="1"/>
    <col min="7437" max="7437" width="10.5703125" style="1" customWidth="1"/>
    <col min="7438" max="7438" width="1.140625" style="1" customWidth="1"/>
    <col min="7439" max="7439" width="11.28515625" style="1" customWidth="1"/>
    <col min="7440" max="7440" width="12.7109375" style="1" customWidth="1"/>
    <col min="7441" max="7441" width="11.5703125" style="1" customWidth="1"/>
    <col min="7442" max="7442" width="12.42578125" style="1" customWidth="1"/>
    <col min="7443" max="7443" width="1.5703125" style="1" customWidth="1"/>
    <col min="7444" max="7444" width="11.42578125" style="1" customWidth="1"/>
    <col min="7445" max="7445" width="12.140625" style="1" customWidth="1"/>
    <col min="7446" max="7446" width="1.7109375" style="1" customWidth="1"/>
    <col min="7447" max="7447" width="13.5703125" style="1" customWidth="1"/>
    <col min="7448" max="7684" width="9.140625" style="1"/>
    <col min="7685" max="7685" width="9.28515625" style="1" customWidth="1"/>
    <col min="7686" max="7686" width="1.7109375" style="1" customWidth="1"/>
    <col min="7687" max="7690" width="12" style="1" customWidth="1"/>
    <col min="7691" max="7691" width="11.85546875" style="1" customWidth="1"/>
    <col min="7692" max="7692" width="10.7109375" style="1" customWidth="1"/>
    <col min="7693" max="7693" width="10.5703125" style="1" customWidth="1"/>
    <col min="7694" max="7694" width="1.140625" style="1" customWidth="1"/>
    <col min="7695" max="7695" width="11.28515625" style="1" customWidth="1"/>
    <col min="7696" max="7696" width="12.7109375" style="1" customWidth="1"/>
    <col min="7697" max="7697" width="11.5703125" style="1" customWidth="1"/>
    <col min="7698" max="7698" width="12.42578125" style="1" customWidth="1"/>
    <col min="7699" max="7699" width="1.5703125" style="1" customWidth="1"/>
    <col min="7700" max="7700" width="11.42578125" style="1" customWidth="1"/>
    <col min="7701" max="7701" width="12.140625" style="1" customWidth="1"/>
    <col min="7702" max="7702" width="1.7109375" style="1" customWidth="1"/>
    <col min="7703" max="7703" width="13.5703125" style="1" customWidth="1"/>
    <col min="7704" max="7940" width="9.140625" style="1"/>
    <col min="7941" max="7941" width="9.28515625" style="1" customWidth="1"/>
    <col min="7942" max="7942" width="1.7109375" style="1" customWidth="1"/>
    <col min="7943" max="7946" width="12" style="1" customWidth="1"/>
    <col min="7947" max="7947" width="11.85546875" style="1" customWidth="1"/>
    <col min="7948" max="7948" width="10.7109375" style="1" customWidth="1"/>
    <col min="7949" max="7949" width="10.5703125" style="1" customWidth="1"/>
    <col min="7950" max="7950" width="1.140625" style="1" customWidth="1"/>
    <col min="7951" max="7951" width="11.28515625" style="1" customWidth="1"/>
    <col min="7952" max="7952" width="12.7109375" style="1" customWidth="1"/>
    <col min="7953" max="7953" width="11.5703125" style="1" customWidth="1"/>
    <col min="7954" max="7954" width="12.42578125" style="1" customWidth="1"/>
    <col min="7955" max="7955" width="1.5703125" style="1" customWidth="1"/>
    <col min="7956" max="7956" width="11.42578125" style="1" customWidth="1"/>
    <col min="7957" max="7957" width="12.140625" style="1" customWidth="1"/>
    <col min="7958" max="7958" width="1.7109375" style="1" customWidth="1"/>
    <col min="7959" max="7959" width="13.5703125" style="1" customWidth="1"/>
    <col min="7960" max="8196" width="9.140625" style="1"/>
    <col min="8197" max="8197" width="9.28515625" style="1" customWidth="1"/>
    <col min="8198" max="8198" width="1.7109375" style="1" customWidth="1"/>
    <col min="8199" max="8202" width="12" style="1" customWidth="1"/>
    <col min="8203" max="8203" width="11.85546875" style="1" customWidth="1"/>
    <col min="8204" max="8204" width="10.7109375" style="1" customWidth="1"/>
    <col min="8205" max="8205" width="10.5703125" style="1" customWidth="1"/>
    <col min="8206" max="8206" width="1.140625" style="1" customWidth="1"/>
    <col min="8207" max="8207" width="11.28515625" style="1" customWidth="1"/>
    <col min="8208" max="8208" width="12.7109375" style="1" customWidth="1"/>
    <col min="8209" max="8209" width="11.5703125" style="1" customWidth="1"/>
    <col min="8210" max="8210" width="12.42578125" style="1" customWidth="1"/>
    <col min="8211" max="8211" width="1.5703125" style="1" customWidth="1"/>
    <col min="8212" max="8212" width="11.42578125" style="1" customWidth="1"/>
    <col min="8213" max="8213" width="12.140625" style="1" customWidth="1"/>
    <col min="8214" max="8214" width="1.7109375" style="1" customWidth="1"/>
    <col min="8215" max="8215" width="13.5703125" style="1" customWidth="1"/>
    <col min="8216" max="8452" width="9.140625" style="1"/>
    <col min="8453" max="8453" width="9.28515625" style="1" customWidth="1"/>
    <col min="8454" max="8454" width="1.7109375" style="1" customWidth="1"/>
    <col min="8455" max="8458" width="12" style="1" customWidth="1"/>
    <col min="8459" max="8459" width="11.85546875" style="1" customWidth="1"/>
    <col min="8460" max="8460" width="10.7109375" style="1" customWidth="1"/>
    <col min="8461" max="8461" width="10.5703125" style="1" customWidth="1"/>
    <col min="8462" max="8462" width="1.140625" style="1" customWidth="1"/>
    <col min="8463" max="8463" width="11.28515625" style="1" customWidth="1"/>
    <col min="8464" max="8464" width="12.7109375" style="1" customWidth="1"/>
    <col min="8465" max="8465" width="11.5703125" style="1" customWidth="1"/>
    <col min="8466" max="8466" width="12.42578125" style="1" customWidth="1"/>
    <col min="8467" max="8467" width="1.5703125" style="1" customWidth="1"/>
    <col min="8468" max="8468" width="11.42578125" style="1" customWidth="1"/>
    <col min="8469" max="8469" width="12.140625" style="1" customWidth="1"/>
    <col min="8470" max="8470" width="1.7109375" style="1" customWidth="1"/>
    <col min="8471" max="8471" width="13.5703125" style="1" customWidth="1"/>
    <col min="8472" max="8708" width="9.140625" style="1"/>
    <col min="8709" max="8709" width="9.28515625" style="1" customWidth="1"/>
    <col min="8710" max="8710" width="1.7109375" style="1" customWidth="1"/>
    <col min="8711" max="8714" width="12" style="1" customWidth="1"/>
    <col min="8715" max="8715" width="11.85546875" style="1" customWidth="1"/>
    <col min="8716" max="8716" width="10.7109375" style="1" customWidth="1"/>
    <col min="8717" max="8717" width="10.5703125" style="1" customWidth="1"/>
    <col min="8718" max="8718" width="1.140625" style="1" customWidth="1"/>
    <col min="8719" max="8719" width="11.28515625" style="1" customWidth="1"/>
    <col min="8720" max="8720" width="12.7109375" style="1" customWidth="1"/>
    <col min="8721" max="8721" width="11.5703125" style="1" customWidth="1"/>
    <col min="8722" max="8722" width="12.42578125" style="1" customWidth="1"/>
    <col min="8723" max="8723" width="1.5703125" style="1" customWidth="1"/>
    <col min="8724" max="8724" width="11.42578125" style="1" customWidth="1"/>
    <col min="8725" max="8725" width="12.140625" style="1" customWidth="1"/>
    <col min="8726" max="8726" width="1.7109375" style="1" customWidth="1"/>
    <col min="8727" max="8727" width="13.5703125" style="1" customWidth="1"/>
    <col min="8728" max="8964" width="9.140625" style="1"/>
    <col min="8965" max="8965" width="9.28515625" style="1" customWidth="1"/>
    <col min="8966" max="8966" width="1.7109375" style="1" customWidth="1"/>
    <col min="8967" max="8970" width="12" style="1" customWidth="1"/>
    <col min="8971" max="8971" width="11.85546875" style="1" customWidth="1"/>
    <col min="8972" max="8972" width="10.7109375" style="1" customWidth="1"/>
    <col min="8973" max="8973" width="10.5703125" style="1" customWidth="1"/>
    <col min="8974" max="8974" width="1.140625" style="1" customWidth="1"/>
    <col min="8975" max="8975" width="11.28515625" style="1" customWidth="1"/>
    <col min="8976" max="8976" width="12.7109375" style="1" customWidth="1"/>
    <col min="8977" max="8977" width="11.5703125" style="1" customWidth="1"/>
    <col min="8978" max="8978" width="12.42578125" style="1" customWidth="1"/>
    <col min="8979" max="8979" width="1.5703125" style="1" customWidth="1"/>
    <col min="8980" max="8980" width="11.42578125" style="1" customWidth="1"/>
    <col min="8981" max="8981" width="12.140625" style="1" customWidth="1"/>
    <col min="8982" max="8982" width="1.7109375" style="1" customWidth="1"/>
    <col min="8983" max="8983" width="13.5703125" style="1" customWidth="1"/>
    <col min="8984" max="9220" width="9.140625" style="1"/>
    <col min="9221" max="9221" width="9.28515625" style="1" customWidth="1"/>
    <col min="9222" max="9222" width="1.7109375" style="1" customWidth="1"/>
    <col min="9223" max="9226" width="12" style="1" customWidth="1"/>
    <col min="9227" max="9227" width="11.85546875" style="1" customWidth="1"/>
    <col min="9228" max="9228" width="10.7109375" style="1" customWidth="1"/>
    <col min="9229" max="9229" width="10.5703125" style="1" customWidth="1"/>
    <col min="9230" max="9230" width="1.140625" style="1" customWidth="1"/>
    <col min="9231" max="9231" width="11.28515625" style="1" customWidth="1"/>
    <col min="9232" max="9232" width="12.7109375" style="1" customWidth="1"/>
    <col min="9233" max="9233" width="11.5703125" style="1" customWidth="1"/>
    <col min="9234" max="9234" width="12.42578125" style="1" customWidth="1"/>
    <col min="9235" max="9235" width="1.5703125" style="1" customWidth="1"/>
    <col min="9236" max="9236" width="11.42578125" style="1" customWidth="1"/>
    <col min="9237" max="9237" width="12.140625" style="1" customWidth="1"/>
    <col min="9238" max="9238" width="1.7109375" style="1" customWidth="1"/>
    <col min="9239" max="9239" width="13.5703125" style="1" customWidth="1"/>
    <col min="9240" max="9476" width="9.140625" style="1"/>
    <col min="9477" max="9477" width="9.28515625" style="1" customWidth="1"/>
    <col min="9478" max="9478" width="1.7109375" style="1" customWidth="1"/>
    <col min="9479" max="9482" width="12" style="1" customWidth="1"/>
    <col min="9483" max="9483" width="11.85546875" style="1" customWidth="1"/>
    <col min="9484" max="9484" width="10.7109375" style="1" customWidth="1"/>
    <col min="9485" max="9485" width="10.5703125" style="1" customWidth="1"/>
    <col min="9486" max="9486" width="1.140625" style="1" customWidth="1"/>
    <col min="9487" max="9487" width="11.28515625" style="1" customWidth="1"/>
    <col min="9488" max="9488" width="12.7109375" style="1" customWidth="1"/>
    <col min="9489" max="9489" width="11.5703125" style="1" customWidth="1"/>
    <col min="9490" max="9490" width="12.42578125" style="1" customWidth="1"/>
    <col min="9491" max="9491" width="1.5703125" style="1" customWidth="1"/>
    <col min="9492" max="9492" width="11.42578125" style="1" customWidth="1"/>
    <col min="9493" max="9493" width="12.140625" style="1" customWidth="1"/>
    <col min="9494" max="9494" width="1.7109375" style="1" customWidth="1"/>
    <col min="9495" max="9495" width="13.5703125" style="1" customWidth="1"/>
    <col min="9496" max="9732" width="9.140625" style="1"/>
    <col min="9733" max="9733" width="9.28515625" style="1" customWidth="1"/>
    <col min="9734" max="9734" width="1.7109375" style="1" customWidth="1"/>
    <col min="9735" max="9738" width="12" style="1" customWidth="1"/>
    <col min="9739" max="9739" width="11.85546875" style="1" customWidth="1"/>
    <col min="9740" max="9740" width="10.7109375" style="1" customWidth="1"/>
    <col min="9741" max="9741" width="10.5703125" style="1" customWidth="1"/>
    <col min="9742" max="9742" width="1.140625" style="1" customWidth="1"/>
    <col min="9743" max="9743" width="11.28515625" style="1" customWidth="1"/>
    <col min="9744" max="9744" width="12.7109375" style="1" customWidth="1"/>
    <col min="9745" max="9745" width="11.5703125" style="1" customWidth="1"/>
    <col min="9746" max="9746" width="12.42578125" style="1" customWidth="1"/>
    <col min="9747" max="9747" width="1.5703125" style="1" customWidth="1"/>
    <col min="9748" max="9748" width="11.42578125" style="1" customWidth="1"/>
    <col min="9749" max="9749" width="12.140625" style="1" customWidth="1"/>
    <col min="9750" max="9750" width="1.7109375" style="1" customWidth="1"/>
    <col min="9751" max="9751" width="13.5703125" style="1" customWidth="1"/>
    <col min="9752" max="9988" width="9.140625" style="1"/>
    <col min="9989" max="9989" width="9.28515625" style="1" customWidth="1"/>
    <col min="9990" max="9990" width="1.7109375" style="1" customWidth="1"/>
    <col min="9991" max="9994" width="12" style="1" customWidth="1"/>
    <col min="9995" max="9995" width="11.85546875" style="1" customWidth="1"/>
    <col min="9996" max="9996" width="10.7109375" style="1" customWidth="1"/>
    <col min="9997" max="9997" width="10.5703125" style="1" customWidth="1"/>
    <col min="9998" max="9998" width="1.140625" style="1" customWidth="1"/>
    <col min="9999" max="9999" width="11.28515625" style="1" customWidth="1"/>
    <col min="10000" max="10000" width="12.7109375" style="1" customWidth="1"/>
    <col min="10001" max="10001" width="11.5703125" style="1" customWidth="1"/>
    <col min="10002" max="10002" width="12.42578125" style="1" customWidth="1"/>
    <col min="10003" max="10003" width="1.5703125" style="1" customWidth="1"/>
    <col min="10004" max="10004" width="11.42578125" style="1" customWidth="1"/>
    <col min="10005" max="10005" width="12.140625" style="1" customWidth="1"/>
    <col min="10006" max="10006" width="1.7109375" style="1" customWidth="1"/>
    <col min="10007" max="10007" width="13.5703125" style="1" customWidth="1"/>
    <col min="10008" max="10244" width="9.140625" style="1"/>
    <col min="10245" max="10245" width="9.28515625" style="1" customWidth="1"/>
    <col min="10246" max="10246" width="1.7109375" style="1" customWidth="1"/>
    <col min="10247" max="10250" width="12" style="1" customWidth="1"/>
    <col min="10251" max="10251" width="11.85546875" style="1" customWidth="1"/>
    <col min="10252" max="10252" width="10.7109375" style="1" customWidth="1"/>
    <col min="10253" max="10253" width="10.5703125" style="1" customWidth="1"/>
    <col min="10254" max="10254" width="1.140625" style="1" customWidth="1"/>
    <col min="10255" max="10255" width="11.28515625" style="1" customWidth="1"/>
    <col min="10256" max="10256" width="12.7109375" style="1" customWidth="1"/>
    <col min="10257" max="10257" width="11.5703125" style="1" customWidth="1"/>
    <col min="10258" max="10258" width="12.42578125" style="1" customWidth="1"/>
    <col min="10259" max="10259" width="1.5703125" style="1" customWidth="1"/>
    <col min="10260" max="10260" width="11.42578125" style="1" customWidth="1"/>
    <col min="10261" max="10261" width="12.140625" style="1" customWidth="1"/>
    <col min="10262" max="10262" width="1.7109375" style="1" customWidth="1"/>
    <col min="10263" max="10263" width="13.5703125" style="1" customWidth="1"/>
    <col min="10264" max="10500" width="9.140625" style="1"/>
    <col min="10501" max="10501" width="9.28515625" style="1" customWidth="1"/>
    <col min="10502" max="10502" width="1.7109375" style="1" customWidth="1"/>
    <col min="10503" max="10506" width="12" style="1" customWidth="1"/>
    <col min="10507" max="10507" width="11.85546875" style="1" customWidth="1"/>
    <col min="10508" max="10508" width="10.7109375" style="1" customWidth="1"/>
    <col min="10509" max="10509" width="10.5703125" style="1" customWidth="1"/>
    <col min="10510" max="10510" width="1.140625" style="1" customWidth="1"/>
    <col min="10511" max="10511" width="11.28515625" style="1" customWidth="1"/>
    <col min="10512" max="10512" width="12.7109375" style="1" customWidth="1"/>
    <col min="10513" max="10513" width="11.5703125" style="1" customWidth="1"/>
    <col min="10514" max="10514" width="12.42578125" style="1" customWidth="1"/>
    <col min="10515" max="10515" width="1.5703125" style="1" customWidth="1"/>
    <col min="10516" max="10516" width="11.42578125" style="1" customWidth="1"/>
    <col min="10517" max="10517" width="12.140625" style="1" customWidth="1"/>
    <col min="10518" max="10518" width="1.7109375" style="1" customWidth="1"/>
    <col min="10519" max="10519" width="13.5703125" style="1" customWidth="1"/>
    <col min="10520" max="10756" width="9.140625" style="1"/>
    <col min="10757" max="10757" width="9.28515625" style="1" customWidth="1"/>
    <col min="10758" max="10758" width="1.7109375" style="1" customWidth="1"/>
    <col min="10759" max="10762" width="12" style="1" customWidth="1"/>
    <col min="10763" max="10763" width="11.85546875" style="1" customWidth="1"/>
    <col min="10764" max="10764" width="10.7109375" style="1" customWidth="1"/>
    <col min="10765" max="10765" width="10.5703125" style="1" customWidth="1"/>
    <col min="10766" max="10766" width="1.140625" style="1" customWidth="1"/>
    <col min="10767" max="10767" width="11.28515625" style="1" customWidth="1"/>
    <col min="10768" max="10768" width="12.7109375" style="1" customWidth="1"/>
    <col min="10769" max="10769" width="11.5703125" style="1" customWidth="1"/>
    <col min="10770" max="10770" width="12.42578125" style="1" customWidth="1"/>
    <col min="10771" max="10771" width="1.5703125" style="1" customWidth="1"/>
    <col min="10772" max="10772" width="11.42578125" style="1" customWidth="1"/>
    <col min="10773" max="10773" width="12.140625" style="1" customWidth="1"/>
    <col min="10774" max="10774" width="1.7109375" style="1" customWidth="1"/>
    <col min="10775" max="10775" width="13.5703125" style="1" customWidth="1"/>
    <col min="10776" max="11012" width="9.140625" style="1"/>
    <col min="11013" max="11013" width="9.28515625" style="1" customWidth="1"/>
    <col min="11014" max="11014" width="1.7109375" style="1" customWidth="1"/>
    <col min="11015" max="11018" width="12" style="1" customWidth="1"/>
    <col min="11019" max="11019" width="11.85546875" style="1" customWidth="1"/>
    <col min="11020" max="11020" width="10.7109375" style="1" customWidth="1"/>
    <col min="11021" max="11021" width="10.5703125" style="1" customWidth="1"/>
    <col min="11022" max="11022" width="1.140625" style="1" customWidth="1"/>
    <col min="11023" max="11023" width="11.28515625" style="1" customWidth="1"/>
    <col min="11024" max="11024" width="12.7109375" style="1" customWidth="1"/>
    <col min="11025" max="11025" width="11.5703125" style="1" customWidth="1"/>
    <col min="11026" max="11026" width="12.42578125" style="1" customWidth="1"/>
    <col min="11027" max="11027" width="1.5703125" style="1" customWidth="1"/>
    <col min="11028" max="11028" width="11.42578125" style="1" customWidth="1"/>
    <col min="11029" max="11029" width="12.140625" style="1" customWidth="1"/>
    <col min="11030" max="11030" width="1.7109375" style="1" customWidth="1"/>
    <col min="11031" max="11031" width="13.5703125" style="1" customWidth="1"/>
    <col min="11032" max="11268" width="9.140625" style="1"/>
    <col min="11269" max="11269" width="9.28515625" style="1" customWidth="1"/>
    <col min="11270" max="11270" width="1.7109375" style="1" customWidth="1"/>
    <col min="11271" max="11274" width="12" style="1" customWidth="1"/>
    <col min="11275" max="11275" width="11.85546875" style="1" customWidth="1"/>
    <col min="11276" max="11276" width="10.7109375" style="1" customWidth="1"/>
    <col min="11277" max="11277" width="10.5703125" style="1" customWidth="1"/>
    <col min="11278" max="11278" width="1.140625" style="1" customWidth="1"/>
    <col min="11279" max="11279" width="11.28515625" style="1" customWidth="1"/>
    <col min="11280" max="11280" width="12.7109375" style="1" customWidth="1"/>
    <col min="11281" max="11281" width="11.5703125" style="1" customWidth="1"/>
    <col min="11282" max="11282" width="12.42578125" style="1" customWidth="1"/>
    <col min="11283" max="11283" width="1.5703125" style="1" customWidth="1"/>
    <col min="11284" max="11284" width="11.42578125" style="1" customWidth="1"/>
    <col min="11285" max="11285" width="12.140625" style="1" customWidth="1"/>
    <col min="11286" max="11286" width="1.7109375" style="1" customWidth="1"/>
    <col min="11287" max="11287" width="13.5703125" style="1" customWidth="1"/>
    <col min="11288" max="11524" width="9.140625" style="1"/>
    <col min="11525" max="11525" width="9.28515625" style="1" customWidth="1"/>
    <col min="11526" max="11526" width="1.7109375" style="1" customWidth="1"/>
    <col min="11527" max="11530" width="12" style="1" customWidth="1"/>
    <col min="11531" max="11531" width="11.85546875" style="1" customWidth="1"/>
    <col min="11532" max="11532" width="10.7109375" style="1" customWidth="1"/>
    <col min="11533" max="11533" width="10.5703125" style="1" customWidth="1"/>
    <col min="11534" max="11534" width="1.140625" style="1" customWidth="1"/>
    <col min="11535" max="11535" width="11.28515625" style="1" customWidth="1"/>
    <col min="11536" max="11536" width="12.7109375" style="1" customWidth="1"/>
    <col min="11537" max="11537" width="11.5703125" style="1" customWidth="1"/>
    <col min="11538" max="11538" width="12.42578125" style="1" customWidth="1"/>
    <col min="11539" max="11539" width="1.5703125" style="1" customWidth="1"/>
    <col min="11540" max="11540" width="11.42578125" style="1" customWidth="1"/>
    <col min="11541" max="11541" width="12.140625" style="1" customWidth="1"/>
    <col min="11542" max="11542" width="1.7109375" style="1" customWidth="1"/>
    <col min="11543" max="11543" width="13.5703125" style="1" customWidth="1"/>
    <col min="11544" max="11780" width="9.140625" style="1"/>
    <col min="11781" max="11781" width="9.28515625" style="1" customWidth="1"/>
    <col min="11782" max="11782" width="1.7109375" style="1" customWidth="1"/>
    <col min="11783" max="11786" width="12" style="1" customWidth="1"/>
    <col min="11787" max="11787" width="11.85546875" style="1" customWidth="1"/>
    <col min="11788" max="11788" width="10.7109375" style="1" customWidth="1"/>
    <col min="11789" max="11789" width="10.5703125" style="1" customWidth="1"/>
    <col min="11790" max="11790" width="1.140625" style="1" customWidth="1"/>
    <col min="11791" max="11791" width="11.28515625" style="1" customWidth="1"/>
    <col min="11792" max="11792" width="12.7109375" style="1" customWidth="1"/>
    <col min="11793" max="11793" width="11.5703125" style="1" customWidth="1"/>
    <col min="11794" max="11794" width="12.42578125" style="1" customWidth="1"/>
    <col min="11795" max="11795" width="1.5703125" style="1" customWidth="1"/>
    <col min="11796" max="11796" width="11.42578125" style="1" customWidth="1"/>
    <col min="11797" max="11797" width="12.140625" style="1" customWidth="1"/>
    <col min="11798" max="11798" width="1.7109375" style="1" customWidth="1"/>
    <col min="11799" max="11799" width="13.5703125" style="1" customWidth="1"/>
    <col min="11800" max="12036" width="9.140625" style="1"/>
    <col min="12037" max="12037" width="9.28515625" style="1" customWidth="1"/>
    <col min="12038" max="12038" width="1.7109375" style="1" customWidth="1"/>
    <col min="12039" max="12042" width="12" style="1" customWidth="1"/>
    <col min="12043" max="12043" width="11.85546875" style="1" customWidth="1"/>
    <col min="12044" max="12044" width="10.7109375" style="1" customWidth="1"/>
    <col min="12045" max="12045" width="10.5703125" style="1" customWidth="1"/>
    <col min="12046" max="12046" width="1.140625" style="1" customWidth="1"/>
    <col min="12047" max="12047" width="11.28515625" style="1" customWidth="1"/>
    <col min="12048" max="12048" width="12.7109375" style="1" customWidth="1"/>
    <col min="12049" max="12049" width="11.5703125" style="1" customWidth="1"/>
    <col min="12050" max="12050" width="12.42578125" style="1" customWidth="1"/>
    <col min="12051" max="12051" width="1.5703125" style="1" customWidth="1"/>
    <col min="12052" max="12052" width="11.42578125" style="1" customWidth="1"/>
    <col min="12053" max="12053" width="12.140625" style="1" customWidth="1"/>
    <col min="12054" max="12054" width="1.7109375" style="1" customWidth="1"/>
    <col min="12055" max="12055" width="13.5703125" style="1" customWidth="1"/>
    <col min="12056" max="12292" width="9.140625" style="1"/>
    <col min="12293" max="12293" width="9.28515625" style="1" customWidth="1"/>
    <col min="12294" max="12294" width="1.7109375" style="1" customWidth="1"/>
    <col min="12295" max="12298" width="12" style="1" customWidth="1"/>
    <col min="12299" max="12299" width="11.85546875" style="1" customWidth="1"/>
    <col min="12300" max="12300" width="10.7109375" style="1" customWidth="1"/>
    <col min="12301" max="12301" width="10.5703125" style="1" customWidth="1"/>
    <col min="12302" max="12302" width="1.140625" style="1" customWidth="1"/>
    <col min="12303" max="12303" width="11.28515625" style="1" customWidth="1"/>
    <col min="12304" max="12304" width="12.7109375" style="1" customWidth="1"/>
    <col min="12305" max="12305" width="11.5703125" style="1" customWidth="1"/>
    <col min="12306" max="12306" width="12.42578125" style="1" customWidth="1"/>
    <col min="12307" max="12307" width="1.5703125" style="1" customWidth="1"/>
    <col min="12308" max="12308" width="11.42578125" style="1" customWidth="1"/>
    <col min="12309" max="12309" width="12.140625" style="1" customWidth="1"/>
    <col min="12310" max="12310" width="1.7109375" style="1" customWidth="1"/>
    <col min="12311" max="12311" width="13.5703125" style="1" customWidth="1"/>
    <col min="12312" max="12548" width="9.140625" style="1"/>
    <col min="12549" max="12549" width="9.28515625" style="1" customWidth="1"/>
    <col min="12550" max="12550" width="1.7109375" style="1" customWidth="1"/>
    <col min="12551" max="12554" width="12" style="1" customWidth="1"/>
    <col min="12555" max="12555" width="11.85546875" style="1" customWidth="1"/>
    <col min="12556" max="12556" width="10.7109375" style="1" customWidth="1"/>
    <col min="12557" max="12557" width="10.5703125" style="1" customWidth="1"/>
    <col min="12558" max="12558" width="1.140625" style="1" customWidth="1"/>
    <col min="12559" max="12559" width="11.28515625" style="1" customWidth="1"/>
    <col min="12560" max="12560" width="12.7109375" style="1" customWidth="1"/>
    <col min="12561" max="12561" width="11.5703125" style="1" customWidth="1"/>
    <col min="12562" max="12562" width="12.42578125" style="1" customWidth="1"/>
    <col min="12563" max="12563" width="1.5703125" style="1" customWidth="1"/>
    <col min="12564" max="12564" width="11.42578125" style="1" customWidth="1"/>
    <col min="12565" max="12565" width="12.140625" style="1" customWidth="1"/>
    <col min="12566" max="12566" width="1.7109375" style="1" customWidth="1"/>
    <col min="12567" max="12567" width="13.5703125" style="1" customWidth="1"/>
    <col min="12568" max="12804" width="9.140625" style="1"/>
    <col min="12805" max="12805" width="9.28515625" style="1" customWidth="1"/>
    <col min="12806" max="12806" width="1.7109375" style="1" customWidth="1"/>
    <col min="12807" max="12810" width="12" style="1" customWidth="1"/>
    <col min="12811" max="12811" width="11.85546875" style="1" customWidth="1"/>
    <col min="12812" max="12812" width="10.7109375" style="1" customWidth="1"/>
    <col min="12813" max="12813" width="10.5703125" style="1" customWidth="1"/>
    <col min="12814" max="12814" width="1.140625" style="1" customWidth="1"/>
    <col min="12815" max="12815" width="11.28515625" style="1" customWidth="1"/>
    <col min="12816" max="12816" width="12.7109375" style="1" customWidth="1"/>
    <col min="12817" max="12817" width="11.5703125" style="1" customWidth="1"/>
    <col min="12818" max="12818" width="12.42578125" style="1" customWidth="1"/>
    <col min="12819" max="12819" width="1.5703125" style="1" customWidth="1"/>
    <col min="12820" max="12820" width="11.42578125" style="1" customWidth="1"/>
    <col min="12821" max="12821" width="12.140625" style="1" customWidth="1"/>
    <col min="12822" max="12822" width="1.7109375" style="1" customWidth="1"/>
    <col min="12823" max="12823" width="13.5703125" style="1" customWidth="1"/>
    <col min="12824" max="13060" width="9.140625" style="1"/>
    <col min="13061" max="13061" width="9.28515625" style="1" customWidth="1"/>
    <col min="13062" max="13062" width="1.7109375" style="1" customWidth="1"/>
    <col min="13063" max="13066" width="12" style="1" customWidth="1"/>
    <col min="13067" max="13067" width="11.85546875" style="1" customWidth="1"/>
    <col min="13068" max="13068" width="10.7109375" style="1" customWidth="1"/>
    <col min="13069" max="13069" width="10.5703125" style="1" customWidth="1"/>
    <col min="13070" max="13070" width="1.140625" style="1" customWidth="1"/>
    <col min="13071" max="13071" width="11.28515625" style="1" customWidth="1"/>
    <col min="13072" max="13072" width="12.7109375" style="1" customWidth="1"/>
    <col min="13073" max="13073" width="11.5703125" style="1" customWidth="1"/>
    <col min="13074" max="13074" width="12.42578125" style="1" customWidth="1"/>
    <col min="13075" max="13075" width="1.5703125" style="1" customWidth="1"/>
    <col min="13076" max="13076" width="11.42578125" style="1" customWidth="1"/>
    <col min="13077" max="13077" width="12.140625" style="1" customWidth="1"/>
    <col min="13078" max="13078" width="1.7109375" style="1" customWidth="1"/>
    <col min="13079" max="13079" width="13.5703125" style="1" customWidth="1"/>
    <col min="13080" max="13316" width="9.140625" style="1"/>
    <col min="13317" max="13317" width="9.28515625" style="1" customWidth="1"/>
    <col min="13318" max="13318" width="1.7109375" style="1" customWidth="1"/>
    <col min="13319" max="13322" width="12" style="1" customWidth="1"/>
    <col min="13323" max="13323" width="11.85546875" style="1" customWidth="1"/>
    <col min="13324" max="13324" width="10.7109375" style="1" customWidth="1"/>
    <col min="13325" max="13325" width="10.5703125" style="1" customWidth="1"/>
    <col min="13326" max="13326" width="1.140625" style="1" customWidth="1"/>
    <col min="13327" max="13327" width="11.28515625" style="1" customWidth="1"/>
    <col min="13328" max="13328" width="12.7109375" style="1" customWidth="1"/>
    <col min="13329" max="13329" width="11.5703125" style="1" customWidth="1"/>
    <col min="13330" max="13330" width="12.42578125" style="1" customWidth="1"/>
    <col min="13331" max="13331" width="1.5703125" style="1" customWidth="1"/>
    <col min="13332" max="13332" width="11.42578125" style="1" customWidth="1"/>
    <col min="13333" max="13333" width="12.140625" style="1" customWidth="1"/>
    <col min="13334" max="13334" width="1.7109375" style="1" customWidth="1"/>
    <col min="13335" max="13335" width="13.5703125" style="1" customWidth="1"/>
    <col min="13336" max="13572" width="9.140625" style="1"/>
    <col min="13573" max="13573" width="9.28515625" style="1" customWidth="1"/>
    <col min="13574" max="13574" width="1.7109375" style="1" customWidth="1"/>
    <col min="13575" max="13578" width="12" style="1" customWidth="1"/>
    <col min="13579" max="13579" width="11.85546875" style="1" customWidth="1"/>
    <col min="13580" max="13580" width="10.7109375" style="1" customWidth="1"/>
    <col min="13581" max="13581" width="10.5703125" style="1" customWidth="1"/>
    <col min="13582" max="13582" width="1.140625" style="1" customWidth="1"/>
    <col min="13583" max="13583" width="11.28515625" style="1" customWidth="1"/>
    <col min="13584" max="13584" width="12.7109375" style="1" customWidth="1"/>
    <col min="13585" max="13585" width="11.5703125" style="1" customWidth="1"/>
    <col min="13586" max="13586" width="12.42578125" style="1" customWidth="1"/>
    <col min="13587" max="13587" width="1.5703125" style="1" customWidth="1"/>
    <col min="13588" max="13588" width="11.42578125" style="1" customWidth="1"/>
    <col min="13589" max="13589" width="12.140625" style="1" customWidth="1"/>
    <col min="13590" max="13590" width="1.7109375" style="1" customWidth="1"/>
    <col min="13591" max="13591" width="13.5703125" style="1" customWidth="1"/>
    <col min="13592" max="13828" width="9.140625" style="1"/>
    <col min="13829" max="13829" width="9.28515625" style="1" customWidth="1"/>
    <col min="13830" max="13830" width="1.7109375" style="1" customWidth="1"/>
    <col min="13831" max="13834" width="12" style="1" customWidth="1"/>
    <col min="13835" max="13835" width="11.85546875" style="1" customWidth="1"/>
    <col min="13836" max="13836" width="10.7109375" style="1" customWidth="1"/>
    <col min="13837" max="13837" width="10.5703125" style="1" customWidth="1"/>
    <col min="13838" max="13838" width="1.140625" style="1" customWidth="1"/>
    <col min="13839" max="13839" width="11.28515625" style="1" customWidth="1"/>
    <col min="13840" max="13840" width="12.7109375" style="1" customWidth="1"/>
    <col min="13841" max="13841" width="11.5703125" style="1" customWidth="1"/>
    <col min="13842" max="13842" width="12.42578125" style="1" customWidth="1"/>
    <col min="13843" max="13843" width="1.5703125" style="1" customWidth="1"/>
    <col min="13844" max="13844" width="11.42578125" style="1" customWidth="1"/>
    <col min="13845" max="13845" width="12.140625" style="1" customWidth="1"/>
    <col min="13846" max="13846" width="1.7109375" style="1" customWidth="1"/>
    <col min="13847" max="13847" width="13.5703125" style="1" customWidth="1"/>
    <col min="13848" max="14084" width="9.140625" style="1"/>
    <col min="14085" max="14085" width="9.28515625" style="1" customWidth="1"/>
    <col min="14086" max="14086" width="1.7109375" style="1" customWidth="1"/>
    <col min="14087" max="14090" width="12" style="1" customWidth="1"/>
    <col min="14091" max="14091" width="11.85546875" style="1" customWidth="1"/>
    <col min="14092" max="14092" width="10.7109375" style="1" customWidth="1"/>
    <col min="14093" max="14093" width="10.5703125" style="1" customWidth="1"/>
    <col min="14094" max="14094" width="1.140625" style="1" customWidth="1"/>
    <col min="14095" max="14095" width="11.28515625" style="1" customWidth="1"/>
    <col min="14096" max="14096" width="12.7109375" style="1" customWidth="1"/>
    <col min="14097" max="14097" width="11.5703125" style="1" customWidth="1"/>
    <col min="14098" max="14098" width="12.42578125" style="1" customWidth="1"/>
    <col min="14099" max="14099" width="1.5703125" style="1" customWidth="1"/>
    <col min="14100" max="14100" width="11.42578125" style="1" customWidth="1"/>
    <col min="14101" max="14101" width="12.140625" style="1" customWidth="1"/>
    <col min="14102" max="14102" width="1.7109375" style="1" customWidth="1"/>
    <col min="14103" max="14103" width="13.5703125" style="1" customWidth="1"/>
    <col min="14104" max="14340" width="9.140625" style="1"/>
    <col min="14341" max="14341" width="9.28515625" style="1" customWidth="1"/>
    <col min="14342" max="14342" width="1.7109375" style="1" customWidth="1"/>
    <col min="14343" max="14346" width="12" style="1" customWidth="1"/>
    <col min="14347" max="14347" width="11.85546875" style="1" customWidth="1"/>
    <col min="14348" max="14348" width="10.7109375" style="1" customWidth="1"/>
    <col min="14349" max="14349" width="10.5703125" style="1" customWidth="1"/>
    <col min="14350" max="14350" width="1.140625" style="1" customWidth="1"/>
    <col min="14351" max="14351" width="11.28515625" style="1" customWidth="1"/>
    <col min="14352" max="14352" width="12.7109375" style="1" customWidth="1"/>
    <col min="14353" max="14353" width="11.5703125" style="1" customWidth="1"/>
    <col min="14354" max="14354" width="12.42578125" style="1" customWidth="1"/>
    <col min="14355" max="14355" width="1.5703125" style="1" customWidth="1"/>
    <col min="14356" max="14356" width="11.42578125" style="1" customWidth="1"/>
    <col min="14357" max="14357" width="12.140625" style="1" customWidth="1"/>
    <col min="14358" max="14358" width="1.7109375" style="1" customWidth="1"/>
    <col min="14359" max="14359" width="13.5703125" style="1" customWidth="1"/>
    <col min="14360" max="14596" width="9.140625" style="1"/>
    <col min="14597" max="14597" width="9.28515625" style="1" customWidth="1"/>
    <col min="14598" max="14598" width="1.7109375" style="1" customWidth="1"/>
    <col min="14599" max="14602" width="12" style="1" customWidth="1"/>
    <col min="14603" max="14603" width="11.85546875" style="1" customWidth="1"/>
    <col min="14604" max="14604" width="10.7109375" style="1" customWidth="1"/>
    <col min="14605" max="14605" width="10.5703125" style="1" customWidth="1"/>
    <col min="14606" max="14606" width="1.140625" style="1" customWidth="1"/>
    <col min="14607" max="14607" width="11.28515625" style="1" customWidth="1"/>
    <col min="14608" max="14608" width="12.7109375" style="1" customWidth="1"/>
    <col min="14609" max="14609" width="11.5703125" style="1" customWidth="1"/>
    <col min="14610" max="14610" width="12.42578125" style="1" customWidth="1"/>
    <col min="14611" max="14611" width="1.5703125" style="1" customWidth="1"/>
    <col min="14612" max="14612" width="11.42578125" style="1" customWidth="1"/>
    <col min="14613" max="14613" width="12.140625" style="1" customWidth="1"/>
    <col min="14614" max="14614" width="1.7109375" style="1" customWidth="1"/>
    <col min="14615" max="14615" width="13.5703125" style="1" customWidth="1"/>
    <col min="14616" max="14852" width="9.140625" style="1"/>
    <col min="14853" max="14853" width="9.28515625" style="1" customWidth="1"/>
    <col min="14854" max="14854" width="1.7109375" style="1" customWidth="1"/>
    <col min="14855" max="14858" width="12" style="1" customWidth="1"/>
    <col min="14859" max="14859" width="11.85546875" style="1" customWidth="1"/>
    <col min="14860" max="14860" width="10.7109375" style="1" customWidth="1"/>
    <col min="14861" max="14861" width="10.5703125" style="1" customWidth="1"/>
    <col min="14862" max="14862" width="1.140625" style="1" customWidth="1"/>
    <col min="14863" max="14863" width="11.28515625" style="1" customWidth="1"/>
    <col min="14864" max="14864" width="12.7109375" style="1" customWidth="1"/>
    <col min="14865" max="14865" width="11.5703125" style="1" customWidth="1"/>
    <col min="14866" max="14866" width="12.42578125" style="1" customWidth="1"/>
    <col min="14867" max="14867" width="1.5703125" style="1" customWidth="1"/>
    <col min="14868" max="14868" width="11.42578125" style="1" customWidth="1"/>
    <col min="14869" max="14869" width="12.140625" style="1" customWidth="1"/>
    <col min="14870" max="14870" width="1.7109375" style="1" customWidth="1"/>
    <col min="14871" max="14871" width="13.5703125" style="1" customWidth="1"/>
    <col min="14872" max="15108" width="9.140625" style="1"/>
    <col min="15109" max="15109" width="9.28515625" style="1" customWidth="1"/>
    <col min="15110" max="15110" width="1.7109375" style="1" customWidth="1"/>
    <col min="15111" max="15114" width="12" style="1" customWidth="1"/>
    <col min="15115" max="15115" width="11.85546875" style="1" customWidth="1"/>
    <col min="15116" max="15116" width="10.7109375" style="1" customWidth="1"/>
    <col min="15117" max="15117" width="10.5703125" style="1" customWidth="1"/>
    <col min="15118" max="15118" width="1.140625" style="1" customWidth="1"/>
    <col min="15119" max="15119" width="11.28515625" style="1" customWidth="1"/>
    <col min="15120" max="15120" width="12.7109375" style="1" customWidth="1"/>
    <col min="15121" max="15121" width="11.5703125" style="1" customWidth="1"/>
    <col min="15122" max="15122" width="12.42578125" style="1" customWidth="1"/>
    <col min="15123" max="15123" width="1.5703125" style="1" customWidth="1"/>
    <col min="15124" max="15124" width="11.42578125" style="1" customWidth="1"/>
    <col min="15125" max="15125" width="12.140625" style="1" customWidth="1"/>
    <col min="15126" max="15126" width="1.7109375" style="1" customWidth="1"/>
    <col min="15127" max="15127" width="13.5703125" style="1" customWidth="1"/>
    <col min="15128" max="15364" width="9.140625" style="1"/>
    <col min="15365" max="15365" width="9.28515625" style="1" customWidth="1"/>
    <col min="15366" max="15366" width="1.7109375" style="1" customWidth="1"/>
    <col min="15367" max="15370" width="12" style="1" customWidth="1"/>
    <col min="15371" max="15371" width="11.85546875" style="1" customWidth="1"/>
    <col min="15372" max="15372" width="10.7109375" style="1" customWidth="1"/>
    <col min="15373" max="15373" width="10.5703125" style="1" customWidth="1"/>
    <col min="15374" max="15374" width="1.140625" style="1" customWidth="1"/>
    <col min="15375" max="15375" width="11.28515625" style="1" customWidth="1"/>
    <col min="15376" max="15376" width="12.7109375" style="1" customWidth="1"/>
    <col min="15377" max="15377" width="11.5703125" style="1" customWidth="1"/>
    <col min="15378" max="15378" width="12.42578125" style="1" customWidth="1"/>
    <col min="15379" max="15379" width="1.5703125" style="1" customWidth="1"/>
    <col min="15380" max="15380" width="11.42578125" style="1" customWidth="1"/>
    <col min="15381" max="15381" width="12.140625" style="1" customWidth="1"/>
    <col min="15382" max="15382" width="1.7109375" style="1" customWidth="1"/>
    <col min="15383" max="15383" width="13.5703125" style="1" customWidth="1"/>
    <col min="15384" max="15620" width="9.140625" style="1"/>
    <col min="15621" max="15621" width="9.28515625" style="1" customWidth="1"/>
    <col min="15622" max="15622" width="1.7109375" style="1" customWidth="1"/>
    <col min="15623" max="15626" width="12" style="1" customWidth="1"/>
    <col min="15627" max="15627" width="11.85546875" style="1" customWidth="1"/>
    <col min="15628" max="15628" width="10.7109375" style="1" customWidth="1"/>
    <col min="15629" max="15629" width="10.5703125" style="1" customWidth="1"/>
    <col min="15630" max="15630" width="1.140625" style="1" customWidth="1"/>
    <col min="15631" max="15631" width="11.28515625" style="1" customWidth="1"/>
    <col min="15632" max="15632" width="12.7109375" style="1" customWidth="1"/>
    <col min="15633" max="15633" width="11.5703125" style="1" customWidth="1"/>
    <col min="15634" max="15634" width="12.42578125" style="1" customWidth="1"/>
    <col min="15635" max="15635" width="1.5703125" style="1" customWidth="1"/>
    <col min="15636" max="15636" width="11.42578125" style="1" customWidth="1"/>
    <col min="15637" max="15637" width="12.140625" style="1" customWidth="1"/>
    <col min="15638" max="15638" width="1.7109375" style="1" customWidth="1"/>
    <col min="15639" max="15639" width="13.5703125" style="1" customWidth="1"/>
    <col min="15640" max="15876" width="9.140625" style="1"/>
    <col min="15877" max="15877" width="9.28515625" style="1" customWidth="1"/>
    <col min="15878" max="15878" width="1.7109375" style="1" customWidth="1"/>
    <col min="15879" max="15882" width="12" style="1" customWidth="1"/>
    <col min="15883" max="15883" width="11.85546875" style="1" customWidth="1"/>
    <col min="15884" max="15884" width="10.7109375" style="1" customWidth="1"/>
    <col min="15885" max="15885" width="10.5703125" style="1" customWidth="1"/>
    <col min="15886" max="15886" width="1.140625" style="1" customWidth="1"/>
    <col min="15887" max="15887" width="11.28515625" style="1" customWidth="1"/>
    <col min="15888" max="15888" width="12.7109375" style="1" customWidth="1"/>
    <col min="15889" max="15889" width="11.5703125" style="1" customWidth="1"/>
    <col min="15890" max="15890" width="12.42578125" style="1" customWidth="1"/>
    <col min="15891" max="15891" width="1.5703125" style="1" customWidth="1"/>
    <col min="15892" max="15892" width="11.42578125" style="1" customWidth="1"/>
    <col min="15893" max="15893" width="12.140625" style="1" customWidth="1"/>
    <col min="15894" max="15894" width="1.7109375" style="1" customWidth="1"/>
    <col min="15895" max="15895" width="13.5703125" style="1" customWidth="1"/>
    <col min="15896" max="16132" width="9.140625" style="1"/>
    <col min="16133" max="16133" width="9.28515625" style="1" customWidth="1"/>
    <col min="16134" max="16134" width="1.7109375" style="1" customWidth="1"/>
    <col min="16135" max="16138" width="12" style="1" customWidth="1"/>
    <col min="16139" max="16139" width="11.85546875" style="1" customWidth="1"/>
    <col min="16140" max="16140" width="10.7109375" style="1" customWidth="1"/>
    <col min="16141" max="16141" width="10.5703125" style="1" customWidth="1"/>
    <col min="16142" max="16142" width="1.140625" style="1" customWidth="1"/>
    <col min="16143" max="16143" width="11.28515625" style="1" customWidth="1"/>
    <col min="16144" max="16144" width="12.7109375" style="1" customWidth="1"/>
    <col min="16145" max="16145" width="11.5703125" style="1" customWidth="1"/>
    <col min="16146" max="16146" width="12.42578125" style="1" customWidth="1"/>
    <col min="16147" max="16147" width="1.5703125" style="1" customWidth="1"/>
    <col min="16148" max="16148" width="11.42578125" style="1" customWidth="1"/>
    <col min="16149" max="16149" width="12.140625" style="1" customWidth="1"/>
    <col min="16150" max="16150" width="1.7109375" style="1" customWidth="1"/>
    <col min="16151" max="16151" width="13.5703125" style="1" customWidth="1"/>
    <col min="16152" max="16384" width="9.140625" style="1"/>
  </cols>
  <sheetData>
    <row r="1" spans="1:23" ht="18" x14ac:dyDescent="0.25">
      <c r="A1" s="108" t="s">
        <v>0</v>
      </c>
      <c r="B1" s="108"/>
      <c r="C1" s="108"/>
      <c r="D1" s="108"/>
      <c r="E1" s="108"/>
      <c r="F1" s="108"/>
      <c r="G1" s="108"/>
      <c r="H1" s="108"/>
      <c r="I1" s="108"/>
      <c r="J1" s="108"/>
      <c r="K1" s="108"/>
      <c r="L1" s="108"/>
      <c r="M1" s="108"/>
      <c r="N1" s="108"/>
      <c r="O1" s="108"/>
      <c r="P1" s="108"/>
      <c r="Q1" s="108"/>
      <c r="R1" s="108"/>
      <c r="S1" s="108"/>
      <c r="T1" s="108"/>
      <c r="U1" s="108"/>
      <c r="V1" s="108"/>
      <c r="W1" s="108"/>
    </row>
    <row r="2" spans="1:23" ht="15.75" x14ac:dyDescent="0.25">
      <c r="A2" s="109" t="s">
        <v>1</v>
      </c>
      <c r="B2" s="109"/>
      <c r="C2" s="109"/>
      <c r="D2" s="109"/>
      <c r="E2" s="109"/>
      <c r="F2" s="109"/>
      <c r="G2" s="109"/>
      <c r="H2" s="109"/>
      <c r="I2" s="109"/>
      <c r="J2" s="109"/>
      <c r="K2" s="109"/>
      <c r="L2" s="109"/>
      <c r="M2" s="109"/>
      <c r="N2" s="109"/>
      <c r="O2" s="109"/>
      <c r="P2" s="109"/>
      <c r="Q2" s="109"/>
      <c r="R2" s="109"/>
      <c r="S2" s="109"/>
      <c r="T2" s="109"/>
      <c r="U2" s="109"/>
      <c r="V2" s="109"/>
      <c r="W2" s="109"/>
    </row>
    <row r="3" spans="1:23" s="2" customFormat="1" ht="15.75" x14ac:dyDescent="0.25">
      <c r="A3" s="109" t="s">
        <v>2</v>
      </c>
      <c r="B3" s="109"/>
      <c r="C3" s="109"/>
      <c r="D3" s="109"/>
      <c r="E3" s="109"/>
      <c r="F3" s="109"/>
      <c r="G3" s="109"/>
      <c r="H3" s="109"/>
      <c r="I3" s="109"/>
      <c r="J3" s="109"/>
      <c r="K3" s="109"/>
      <c r="L3" s="109"/>
      <c r="M3" s="109"/>
      <c r="N3" s="109"/>
      <c r="O3" s="109"/>
      <c r="P3" s="109"/>
      <c r="Q3" s="109"/>
      <c r="R3" s="109"/>
      <c r="S3" s="109"/>
      <c r="T3" s="109"/>
      <c r="U3" s="109"/>
      <c r="V3" s="109"/>
      <c r="W3" s="109"/>
    </row>
    <row r="4" spans="1:23"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c r="U4" s="111"/>
      <c r="V4" s="111"/>
      <c r="W4" s="111"/>
    </row>
    <row r="5" spans="1:23" s="3" customFormat="1" x14ac:dyDescent="0.25">
      <c r="A5" s="112" t="s">
        <v>4</v>
      </c>
      <c r="B5" s="112"/>
      <c r="C5" s="112"/>
      <c r="D5" s="112"/>
      <c r="E5" s="112"/>
      <c r="F5" s="112"/>
      <c r="G5" s="112"/>
      <c r="H5" s="112"/>
      <c r="I5" s="112"/>
      <c r="J5" s="112"/>
      <c r="K5" s="112"/>
      <c r="L5" s="112"/>
      <c r="M5" s="112"/>
      <c r="N5" s="112"/>
      <c r="O5" s="112"/>
      <c r="P5" s="112"/>
      <c r="Q5" s="112"/>
      <c r="R5" s="112"/>
      <c r="S5" s="112"/>
      <c r="T5" s="112"/>
      <c r="U5" s="112"/>
      <c r="V5" s="112"/>
      <c r="W5" s="112"/>
    </row>
    <row r="6" spans="1:23" s="2" customFormat="1" x14ac:dyDescent="0.25">
      <c r="A6" s="4"/>
      <c r="B6" s="4"/>
      <c r="C6" s="4"/>
      <c r="D6" s="4"/>
      <c r="E6" s="4"/>
      <c r="F6" s="4"/>
      <c r="G6" s="4"/>
      <c r="H6" s="4"/>
      <c r="I6" s="4"/>
      <c r="J6" s="4"/>
      <c r="K6" s="4"/>
      <c r="L6" s="4"/>
      <c r="M6" s="4"/>
      <c r="N6" s="4"/>
      <c r="O6" s="4"/>
      <c r="P6" s="4"/>
      <c r="Q6" s="4"/>
      <c r="R6" s="4"/>
    </row>
    <row r="7" spans="1:23" s="2" customFormat="1" x14ac:dyDescent="0.25">
      <c r="A7" s="5"/>
      <c r="B7" s="5"/>
      <c r="C7" s="6"/>
      <c r="D7" s="6"/>
      <c r="E7" s="6"/>
      <c r="F7" s="6"/>
      <c r="G7" s="6"/>
      <c r="H7" s="7"/>
      <c r="I7" s="8"/>
      <c r="J7" s="7"/>
      <c r="K7" s="7"/>
      <c r="L7" s="7"/>
      <c r="M7" s="7"/>
      <c r="N7" s="7"/>
      <c r="O7" s="7"/>
      <c r="P7" s="7"/>
      <c r="Q7" s="7"/>
      <c r="R7" s="7"/>
    </row>
    <row r="8" spans="1:23" s="9" customFormat="1" ht="14.25" customHeight="1" x14ac:dyDescent="0.25">
      <c r="A8" s="102" t="s">
        <v>83</v>
      </c>
      <c r="B8" s="103"/>
      <c r="C8" s="103"/>
      <c r="D8" s="103"/>
      <c r="E8" s="103"/>
      <c r="F8" s="103"/>
      <c r="G8" s="103"/>
      <c r="H8" s="103"/>
      <c r="I8" s="103"/>
      <c r="J8" s="103"/>
      <c r="K8" s="103"/>
      <c r="L8" s="103"/>
      <c r="M8" s="103"/>
      <c r="N8" s="103"/>
      <c r="O8" s="103"/>
      <c r="P8" s="103"/>
      <c r="Q8" s="103"/>
      <c r="R8" s="103"/>
      <c r="S8" s="103"/>
      <c r="T8" s="103"/>
      <c r="U8" s="103"/>
      <c r="V8" s="103"/>
      <c r="W8" s="104"/>
    </row>
    <row r="9" spans="1:23" s="2" customFormat="1" ht="9" customHeight="1" x14ac:dyDescent="0.25">
      <c r="A9" s="5"/>
      <c r="B9" s="5"/>
      <c r="C9" s="6"/>
      <c r="D9" s="6"/>
      <c r="E9" s="6"/>
      <c r="F9" s="6"/>
      <c r="G9" s="6"/>
      <c r="H9" s="7"/>
      <c r="I9" s="8"/>
      <c r="J9" s="7"/>
      <c r="K9" s="7"/>
      <c r="L9" s="7"/>
      <c r="M9" s="7"/>
      <c r="N9" s="7"/>
      <c r="O9" s="7"/>
      <c r="P9" s="7"/>
      <c r="Q9" s="7"/>
      <c r="R9" s="7"/>
    </row>
    <row r="10" spans="1:23" s="14" customFormat="1" ht="25.5" customHeight="1" x14ac:dyDescent="0.2">
      <c r="A10" s="10"/>
      <c r="B10" s="10"/>
      <c r="C10" s="97" t="s">
        <v>6</v>
      </c>
      <c r="D10" s="98"/>
      <c r="E10" s="98"/>
      <c r="F10" s="98"/>
      <c r="G10" s="98"/>
      <c r="H10" s="98"/>
      <c r="I10" s="98"/>
      <c r="J10" s="11"/>
      <c r="K10" s="12"/>
      <c r="L10" s="97" t="s">
        <v>7</v>
      </c>
      <c r="M10" s="98"/>
      <c r="N10" s="98"/>
      <c r="O10" s="99"/>
      <c r="P10" s="13"/>
      <c r="Q10" s="97" t="s">
        <v>8</v>
      </c>
      <c r="R10" s="99"/>
      <c r="T10" s="100" t="s">
        <v>71</v>
      </c>
      <c r="U10" s="101"/>
    </row>
    <row r="11" spans="1:23" s="19" customFormat="1" ht="12" x14ac:dyDescent="0.2">
      <c r="A11" s="15"/>
      <c r="B11" s="15"/>
      <c r="C11" s="16"/>
      <c r="D11" s="17" t="s">
        <v>9</v>
      </c>
      <c r="E11" s="16"/>
      <c r="F11" s="17" t="s">
        <v>10</v>
      </c>
      <c r="G11" s="16"/>
      <c r="H11" s="18" t="s">
        <v>11</v>
      </c>
      <c r="I11" s="16"/>
      <c r="J11" s="16"/>
      <c r="K11" s="16"/>
      <c r="L11" s="17" t="s">
        <v>10</v>
      </c>
      <c r="M11" s="17"/>
      <c r="N11" s="17" t="s">
        <v>9</v>
      </c>
      <c r="O11" s="17" t="s">
        <v>10</v>
      </c>
      <c r="Q11" s="17" t="s">
        <v>10</v>
      </c>
      <c r="R11" s="17" t="s">
        <v>10</v>
      </c>
      <c r="T11" s="22" t="s">
        <v>72</v>
      </c>
      <c r="U11" s="22" t="s">
        <v>72</v>
      </c>
      <c r="W11" s="17" t="s">
        <v>10</v>
      </c>
    </row>
    <row r="12" spans="1:23" s="22" customFormat="1" ht="12" x14ac:dyDescent="0.2">
      <c r="A12" s="20"/>
      <c r="B12" s="20"/>
      <c r="C12" s="17" t="s">
        <v>12</v>
      </c>
      <c r="D12" s="21" t="s">
        <v>13</v>
      </c>
      <c r="E12" s="17" t="s">
        <v>12</v>
      </c>
      <c r="F12" s="17" t="s">
        <v>14</v>
      </c>
      <c r="G12" s="17"/>
      <c r="H12" s="18" t="s">
        <v>15</v>
      </c>
      <c r="I12" s="17" t="s">
        <v>16</v>
      </c>
      <c r="J12" s="17"/>
      <c r="K12" s="17"/>
      <c r="L12" s="22" t="s">
        <v>11</v>
      </c>
      <c r="M12" s="17" t="s">
        <v>17</v>
      </c>
      <c r="N12" s="17" t="s">
        <v>17</v>
      </c>
      <c r="O12" s="17" t="s">
        <v>17</v>
      </c>
      <c r="Q12" s="22" t="s">
        <v>11</v>
      </c>
      <c r="R12" s="17" t="s">
        <v>18</v>
      </c>
      <c r="T12" s="22" t="s">
        <v>73</v>
      </c>
      <c r="U12" s="22" t="s">
        <v>73</v>
      </c>
      <c r="W12" s="17" t="s">
        <v>10</v>
      </c>
    </row>
    <row r="13" spans="1:23" s="22" customFormat="1" ht="12" x14ac:dyDescent="0.2">
      <c r="A13" s="23" t="s">
        <v>19</v>
      </c>
      <c r="B13" s="23"/>
      <c r="C13" s="24" t="s">
        <v>20</v>
      </c>
      <c r="D13" s="24" t="s">
        <v>12</v>
      </c>
      <c r="E13" s="24" t="s">
        <v>21</v>
      </c>
      <c r="F13" s="24" t="s">
        <v>22</v>
      </c>
      <c r="G13" s="24"/>
      <c r="H13" s="25" t="s">
        <v>23</v>
      </c>
      <c r="I13" s="24" t="s">
        <v>24</v>
      </c>
      <c r="J13" s="21"/>
      <c r="K13" s="21"/>
      <c r="L13" s="24" t="s">
        <v>25</v>
      </c>
      <c r="M13" s="24" t="s">
        <v>26</v>
      </c>
      <c r="N13" s="24" t="s">
        <v>12</v>
      </c>
      <c r="O13" s="24" t="s">
        <v>22</v>
      </c>
      <c r="P13" s="26"/>
      <c r="Q13" s="24" t="s">
        <v>8</v>
      </c>
      <c r="R13" s="24" t="s">
        <v>22</v>
      </c>
      <c r="T13" s="79" t="s">
        <v>80</v>
      </c>
      <c r="U13" s="79" t="s">
        <v>22</v>
      </c>
      <c r="W13" s="24" t="s">
        <v>27</v>
      </c>
    </row>
    <row r="14" spans="1:23" x14ac:dyDescent="0.25">
      <c r="A14" s="5">
        <v>45017</v>
      </c>
      <c r="C14" s="27">
        <v>132970570.59000003</v>
      </c>
      <c r="D14" s="27">
        <v>1666588.1</v>
      </c>
      <c r="E14" s="27">
        <v>120776169.45999999</v>
      </c>
      <c r="F14" s="27">
        <v>10527813.029999996</v>
      </c>
      <c r="G14" s="27"/>
      <c r="H14" s="28">
        <v>1665</v>
      </c>
      <c r="I14" s="29">
        <v>210.76702762762753</v>
      </c>
      <c r="L14" s="28">
        <v>66</v>
      </c>
      <c r="M14" s="29">
        <v>12738197</v>
      </c>
      <c r="N14" s="27">
        <v>0</v>
      </c>
      <c r="O14" s="29">
        <v>2628660.5</v>
      </c>
      <c r="Q14" s="28">
        <v>14</v>
      </c>
      <c r="R14" s="29">
        <v>232003</v>
      </c>
      <c r="T14" s="29">
        <v>1557283.7200000004</v>
      </c>
      <c r="U14" s="29">
        <v>184171.56999999995</v>
      </c>
      <c r="W14" s="27">
        <f>F14+O14+R14+U14</f>
        <v>13572648.099999996</v>
      </c>
    </row>
    <row r="15" spans="1:23" x14ac:dyDescent="0.25">
      <c r="A15" s="5">
        <v>45047</v>
      </c>
      <c r="C15" s="27">
        <v>128569793.42999999</v>
      </c>
      <c r="D15" s="27">
        <v>1713924.3</v>
      </c>
      <c r="E15" s="27">
        <v>116752587.43000001</v>
      </c>
      <c r="F15" s="27">
        <v>10103281.700000001</v>
      </c>
      <c r="G15" s="30"/>
      <c r="H15" s="28">
        <v>1665</v>
      </c>
      <c r="I15" s="92">
        <v>195.74313087280831</v>
      </c>
      <c r="K15" s="30"/>
      <c r="L15" s="28">
        <v>66</v>
      </c>
      <c r="M15" s="29">
        <v>11496473</v>
      </c>
      <c r="N15" s="27">
        <v>0</v>
      </c>
      <c r="O15" s="29">
        <v>2120689.75</v>
      </c>
      <c r="P15" s="30"/>
      <c r="Q15" s="28">
        <v>14</v>
      </c>
      <c r="R15" s="29">
        <v>194285</v>
      </c>
      <c r="T15" s="29">
        <v>1231193.7600000002</v>
      </c>
      <c r="U15" s="29">
        <v>147069.32000000009</v>
      </c>
      <c r="W15" s="27">
        <f t="shared" ref="W15:W25" si="0">F15+O15+R15+U15</f>
        <v>12565325.770000001</v>
      </c>
    </row>
    <row r="16" spans="1:23" x14ac:dyDescent="0.25">
      <c r="A16" s="5">
        <v>45078</v>
      </c>
      <c r="C16" s="27">
        <v>130277525.78000003</v>
      </c>
      <c r="D16" s="27">
        <v>1741689.36</v>
      </c>
      <c r="E16" s="27">
        <v>118188703.3</v>
      </c>
      <c r="F16" s="27">
        <v>10347133.120000003</v>
      </c>
      <c r="G16" s="30"/>
      <c r="H16" s="28">
        <v>1665</v>
      </c>
      <c r="I16" s="29">
        <v>207.14981221221228</v>
      </c>
      <c r="K16" s="30"/>
      <c r="L16" s="28">
        <v>66</v>
      </c>
      <c r="M16" s="29">
        <v>11080364</v>
      </c>
      <c r="N16" s="27">
        <v>0</v>
      </c>
      <c r="O16" s="29">
        <v>2388886.75</v>
      </c>
      <c r="P16" s="30"/>
      <c r="Q16" s="28">
        <v>14</v>
      </c>
      <c r="R16" s="29">
        <v>209080</v>
      </c>
      <c r="T16" s="29">
        <v>1132089.9000000001</v>
      </c>
      <c r="U16" s="27">
        <v>160999.14999999997</v>
      </c>
      <c r="W16" s="27">
        <f t="shared" si="0"/>
        <v>13106099.020000003</v>
      </c>
    </row>
    <row r="17" spans="1:23" x14ac:dyDescent="0.25">
      <c r="A17" s="5">
        <v>45108</v>
      </c>
      <c r="C17" s="27">
        <v>137727511.59</v>
      </c>
      <c r="D17" s="27">
        <v>1812753.81</v>
      </c>
      <c r="E17" s="27">
        <v>125274515.5</v>
      </c>
      <c r="F17" s="27">
        <v>10640242.279999997</v>
      </c>
      <c r="G17" s="31"/>
      <c r="H17" s="28">
        <v>1665</v>
      </c>
      <c r="I17" s="27">
        <v>206.14631948077104</v>
      </c>
      <c r="K17" s="30"/>
      <c r="L17" s="28">
        <v>66</v>
      </c>
      <c r="M17" s="29">
        <v>12077066</v>
      </c>
      <c r="N17" s="27">
        <v>0</v>
      </c>
      <c r="O17" s="29">
        <v>3010929.25</v>
      </c>
      <c r="P17" s="30"/>
      <c r="Q17" s="28">
        <v>14</v>
      </c>
      <c r="R17" s="29">
        <v>230184</v>
      </c>
      <c r="T17" s="29">
        <v>704081.3899999999</v>
      </c>
      <c r="U17" s="29">
        <v>136635.02999999997</v>
      </c>
      <c r="W17" s="27">
        <f t="shared" si="0"/>
        <v>14017990.559999997</v>
      </c>
    </row>
    <row r="18" spans="1:23" x14ac:dyDescent="0.25">
      <c r="A18" s="5">
        <v>45139</v>
      </c>
      <c r="C18" s="27">
        <v>136953856.10999998</v>
      </c>
      <c r="D18" s="27">
        <v>2373916.4</v>
      </c>
      <c r="E18" s="27">
        <v>124229184.72</v>
      </c>
      <c r="F18" s="27">
        <v>10350754.989999996</v>
      </c>
      <c r="G18" s="31"/>
      <c r="H18" s="28">
        <v>1665</v>
      </c>
      <c r="I18" s="29">
        <v>200.53773108592458</v>
      </c>
      <c r="K18" s="30"/>
      <c r="L18" s="28">
        <v>66</v>
      </c>
      <c r="M18" s="29">
        <v>12016657</v>
      </c>
      <c r="N18" s="27">
        <v>8775</v>
      </c>
      <c r="O18" s="29">
        <v>2485792.75</v>
      </c>
      <c r="P18" s="30"/>
      <c r="Q18" s="28">
        <v>14</v>
      </c>
      <c r="R18" s="29">
        <v>200707</v>
      </c>
      <c r="T18" s="29">
        <v>871283.65999999992</v>
      </c>
      <c r="U18" s="29">
        <v>208387.31</v>
      </c>
      <c r="W18" s="27">
        <f t="shared" si="0"/>
        <v>13245642.049999997</v>
      </c>
    </row>
    <row r="19" spans="1:23" x14ac:dyDescent="0.25">
      <c r="A19" s="5">
        <v>45170</v>
      </c>
      <c r="C19" s="27">
        <v>132111054.29000001</v>
      </c>
      <c r="D19" s="27">
        <v>1881396.57</v>
      </c>
      <c r="E19" s="27">
        <v>119632266.23999999</v>
      </c>
      <c r="F19" s="27">
        <v>10597391.479999999</v>
      </c>
      <c r="G19" s="31"/>
      <c r="H19" s="28">
        <v>1665</v>
      </c>
      <c r="I19" s="29">
        <v>212.15998958958957</v>
      </c>
      <c r="K19" s="30"/>
      <c r="L19" s="28">
        <v>66</v>
      </c>
      <c r="M19" s="29">
        <v>11393919</v>
      </c>
      <c r="N19" s="27">
        <v>20100</v>
      </c>
      <c r="O19" s="29">
        <v>2402012.25</v>
      </c>
      <c r="P19" s="30"/>
      <c r="Q19" s="28">
        <v>14</v>
      </c>
      <c r="R19" s="29">
        <v>209746</v>
      </c>
      <c r="T19" s="29">
        <v>1873172.6299999997</v>
      </c>
      <c r="U19" s="29">
        <v>317547.26</v>
      </c>
      <c r="W19" s="27">
        <f>F19+O19+R19+U19</f>
        <v>13526696.989999998</v>
      </c>
    </row>
    <row r="20" spans="1:23" x14ac:dyDescent="0.25">
      <c r="A20" s="5">
        <v>45200</v>
      </c>
      <c r="C20" s="27">
        <v>119897002.12000002</v>
      </c>
      <c r="D20" s="27">
        <v>1475603.01</v>
      </c>
      <c r="E20" s="27">
        <v>108518386.2</v>
      </c>
      <c r="F20" s="27">
        <v>9903012.9099999964</v>
      </c>
      <c r="G20" s="31"/>
      <c r="H20" s="28">
        <v>1665</v>
      </c>
      <c r="I20" s="29">
        <v>191.86308069359674</v>
      </c>
      <c r="K20" s="30"/>
      <c r="L20" s="28">
        <v>66</v>
      </c>
      <c r="M20" s="29">
        <v>11415995</v>
      </c>
      <c r="N20" s="27">
        <v>44530</v>
      </c>
      <c r="O20" s="29">
        <v>2571758.5</v>
      </c>
      <c r="P20" s="30"/>
      <c r="Q20" s="28">
        <v>14</v>
      </c>
      <c r="R20" s="29">
        <v>188788</v>
      </c>
      <c r="T20" s="29">
        <v>2355682.11</v>
      </c>
      <c r="U20" s="29">
        <v>347094.22999999986</v>
      </c>
      <c r="W20" s="27">
        <f t="shared" si="0"/>
        <v>13010653.639999997</v>
      </c>
    </row>
    <row r="21" spans="1:23" x14ac:dyDescent="0.25">
      <c r="A21" s="5">
        <v>45231</v>
      </c>
      <c r="C21" s="27">
        <v>124452781.91000001</v>
      </c>
      <c r="D21" s="27">
        <v>1917435.91</v>
      </c>
      <c r="E21" s="27">
        <v>112697322.73</v>
      </c>
      <c r="F21" s="27">
        <v>9838023.2700000014</v>
      </c>
      <c r="G21" s="31"/>
      <c r="H21" s="28">
        <v>1665</v>
      </c>
      <c r="I21" s="29">
        <v>196.95742282282285</v>
      </c>
      <c r="K21" s="30"/>
      <c r="L21" s="28">
        <v>66</v>
      </c>
      <c r="M21" s="29">
        <v>10811171.050000001</v>
      </c>
      <c r="N21" s="27">
        <v>50295</v>
      </c>
      <c r="O21" s="29">
        <v>2775338.55</v>
      </c>
      <c r="P21" s="30"/>
      <c r="Q21" s="28">
        <v>14</v>
      </c>
      <c r="R21" s="29">
        <v>203844</v>
      </c>
      <c r="T21" s="29">
        <v>2963812.2100000004</v>
      </c>
      <c r="U21" s="29">
        <v>82784.400000000023</v>
      </c>
      <c r="W21" s="27">
        <f t="shared" si="0"/>
        <v>12899990.220000001</v>
      </c>
    </row>
    <row r="22" spans="1:23" x14ac:dyDescent="0.25">
      <c r="A22" s="5">
        <v>45261</v>
      </c>
      <c r="C22" s="27">
        <v>131237174.84000002</v>
      </c>
      <c r="D22" s="27">
        <v>1745166.58</v>
      </c>
      <c r="E22" s="27">
        <v>118809395.36</v>
      </c>
      <c r="F22" s="27">
        <v>10682612.899999997</v>
      </c>
      <c r="G22" s="31"/>
      <c r="H22" s="28">
        <v>1665</v>
      </c>
      <c r="I22" s="92">
        <v>206.96721689431359</v>
      </c>
      <c r="K22" s="30"/>
      <c r="L22" s="28">
        <v>66</v>
      </c>
      <c r="M22" s="29">
        <v>12374950</v>
      </c>
      <c r="N22" s="27">
        <v>67035</v>
      </c>
      <c r="O22" s="29">
        <v>3075253.75</v>
      </c>
      <c r="P22" s="30"/>
      <c r="Q22" s="28">
        <v>14</v>
      </c>
      <c r="R22" s="29">
        <v>254245</v>
      </c>
      <c r="T22" s="29">
        <v>3960162.44</v>
      </c>
      <c r="U22" s="29">
        <v>248186.38999999998</v>
      </c>
      <c r="W22" s="27">
        <f t="shared" si="0"/>
        <v>14260298.039999997</v>
      </c>
    </row>
    <row r="23" spans="1:23" x14ac:dyDescent="0.25">
      <c r="A23" s="5">
        <v>45292</v>
      </c>
      <c r="C23" s="27">
        <v>106948693.29999998</v>
      </c>
      <c r="D23" s="27">
        <v>1524887.56</v>
      </c>
      <c r="E23" s="27">
        <v>97113331.959999993</v>
      </c>
      <c r="F23" s="27">
        <v>8310473.7800000031</v>
      </c>
      <c r="G23" s="31"/>
      <c r="H23" s="28">
        <v>1665</v>
      </c>
      <c r="I23" s="29">
        <v>161.0088885014047</v>
      </c>
      <c r="K23" s="30"/>
      <c r="L23" s="28">
        <v>66</v>
      </c>
      <c r="M23" s="29">
        <v>10491016</v>
      </c>
      <c r="N23" s="27">
        <v>187525</v>
      </c>
      <c r="O23" s="29">
        <v>2110624.5</v>
      </c>
      <c r="P23" s="30"/>
      <c r="Q23" s="28">
        <v>14</v>
      </c>
      <c r="R23" s="29">
        <v>197088</v>
      </c>
      <c r="T23" s="29">
        <v>2134174.1999999997</v>
      </c>
      <c r="U23" s="87">
        <v>90058.949999999983</v>
      </c>
      <c r="W23" s="27">
        <f t="shared" si="0"/>
        <v>10708245.230000002</v>
      </c>
    </row>
    <row r="24" spans="1:23" x14ac:dyDescent="0.25">
      <c r="A24" s="5">
        <v>45323</v>
      </c>
      <c r="C24" s="27">
        <v>128306194.51000001</v>
      </c>
      <c r="D24" s="27">
        <v>1860897.26</v>
      </c>
      <c r="E24" s="27">
        <v>116415990.44</v>
      </c>
      <c r="F24" s="27">
        <v>10029306.810000001</v>
      </c>
      <c r="G24" s="31"/>
      <c r="H24" s="28">
        <v>1665</v>
      </c>
      <c r="I24" s="92">
        <v>207.71061012736877</v>
      </c>
      <c r="K24" s="30"/>
      <c r="L24" s="28">
        <v>66</v>
      </c>
      <c r="M24" s="29">
        <v>12557050.25</v>
      </c>
      <c r="N24" s="27">
        <v>311950</v>
      </c>
      <c r="O24" s="29">
        <v>2811320.25</v>
      </c>
      <c r="P24" s="30"/>
      <c r="Q24" s="28">
        <v>14</v>
      </c>
      <c r="R24" s="29">
        <v>245734</v>
      </c>
      <c r="T24" s="29">
        <v>1390533.7100000002</v>
      </c>
      <c r="U24" s="87">
        <v>60215.51999999999</v>
      </c>
      <c r="W24" s="27">
        <f t="shared" si="0"/>
        <v>13146576.58</v>
      </c>
    </row>
    <row r="25" spans="1:23" x14ac:dyDescent="0.25">
      <c r="A25" s="5">
        <v>45352</v>
      </c>
      <c r="C25" s="27">
        <v>150553793.40000004</v>
      </c>
      <c r="D25" s="27">
        <v>2149117.3199999998</v>
      </c>
      <c r="E25" s="27">
        <v>136448942.97999999</v>
      </c>
      <c r="F25" s="27">
        <v>11955733.099999996</v>
      </c>
      <c r="G25" s="31"/>
      <c r="H25" s="28">
        <v>1665</v>
      </c>
      <c r="I25" s="29">
        <v>231.63291872517672</v>
      </c>
      <c r="K25" s="30"/>
      <c r="L25" s="28">
        <v>66</v>
      </c>
      <c r="M25" s="29">
        <v>15170832</v>
      </c>
      <c r="N25" s="27">
        <v>250095</v>
      </c>
      <c r="O25" s="29">
        <v>3477323.25</v>
      </c>
      <c r="P25" s="30"/>
      <c r="Q25" s="28">
        <v>14</v>
      </c>
      <c r="R25" s="29">
        <v>251419</v>
      </c>
      <c r="T25" s="27">
        <v>1487880.7100000002</v>
      </c>
      <c r="U25" s="29">
        <v>183230.87000000005</v>
      </c>
      <c r="W25" s="27">
        <f t="shared" si="0"/>
        <v>15867706.219999995</v>
      </c>
    </row>
    <row r="26" spans="1:23" ht="15.75" thickBot="1" x14ac:dyDescent="0.3">
      <c r="A26" s="5" t="s">
        <v>28</v>
      </c>
      <c r="C26" s="32">
        <f>SUM(C14:C25)</f>
        <v>1560005951.8700001</v>
      </c>
      <c r="D26" s="32">
        <f t="shared" ref="D26:E26" si="1">SUM(D14:D25)</f>
        <v>21863376.180000003</v>
      </c>
      <c r="E26" s="32">
        <f t="shared" si="1"/>
        <v>1414856796.3200002</v>
      </c>
      <c r="F26" s="32">
        <f>SUM(F14:F25)</f>
        <v>123285779.36999997</v>
      </c>
      <c r="G26" s="32"/>
      <c r="H26" s="33">
        <v>1665</v>
      </c>
      <c r="I26" s="34">
        <f>F26/H26/366</f>
        <v>202.31014517796478</v>
      </c>
      <c r="J26" s="35"/>
      <c r="K26" s="27"/>
      <c r="L26" s="33">
        <f>AVERAGE(L14:L25)</f>
        <v>66</v>
      </c>
      <c r="M26" s="32">
        <f>SUM(M14:M25)</f>
        <v>143623690.30000001</v>
      </c>
      <c r="N26" s="32">
        <f t="shared" ref="N26:O26" si="2">SUM(N14:N25)</f>
        <v>940305</v>
      </c>
      <c r="O26" s="32">
        <f t="shared" si="2"/>
        <v>31858590.050000001</v>
      </c>
      <c r="P26" s="36"/>
      <c r="Q26" s="33">
        <v>14</v>
      </c>
      <c r="R26" s="32">
        <f>SUM(R14:R25)</f>
        <v>2617123</v>
      </c>
      <c r="S26" s="36"/>
      <c r="T26" s="32">
        <f>SUM(T14:T25)</f>
        <v>21661350.440000001</v>
      </c>
      <c r="U26" s="32">
        <f>SUM(U14:U25)</f>
        <v>2166379.9999999995</v>
      </c>
      <c r="V26" s="36"/>
      <c r="W26" s="32">
        <f>SUM(W14:W25)</f>
        <v>159927872.41999999</v>
      </c>
    </row>
    <row r="27" spans="1:23" ht="10.5" customHeight="1" thickTop="1" x14ac:dyDescent="0.25">
      <c r="C27" s="35"/>
      <c r="D27" s="35"/>
      <c r="E27" s="35"/>
      <c r="F27" s="35"/>
      <c r="G27" s="35"/>
      <c r="H27" s="35"/>
      <c r="J27" s="27"/>
      <c r="L27" s="37"/>
      <c r="M27" s="35"/>
      <c r="N27" s="35"/>
      <c r="O27" s="35"/>
      <c r="P27" s="35"/>
      <c r="Q27" s="37"/>
      <c r="R27" s="35"/>
    </row>
    <row r="28" spans="1:23" s="41" customFormat="1" x14ac:dyDescent="0.25">
      <c r="A28" s="38"/>
      <c r="B28" s="38"/>
      <c r="C28" s="39"/>
      <c r="D28" s="40">
        <f>D26/$C$26</f>
        <v>1.4014931259584029E-2</v>
      </c>
      <c r="E28" s="40">
        <f>E26/$C$26</f>
        <v>0.90695602451002977</v>
      </c>
      <c r="F28" s="40">
        <f>F26/$C$26</f>
        <v>7.9029044230386203E-2</v>
      </c>
      <c r="G28" s="40"/>
      <c r="H28" s="39"/>
      <c r="L28" s="39"/>
      <c r="M28" s="39"/>
      <c r="N28" s="39"/>
      <c r="O28" s="39">
        <f>O26/$M$26</f>
        <v>0.22181988210617645</v>
      </c>
      <c r="P28" s="39"/>
      <c r="Q28" s="39"/>
      <c r="R28" s="39"/>
    </row>
    <row r="29" spans="1:23" s="41" customFormat="1" x14ac:dyDescent="0.25">
      <c r="A29" s="38"/>
      <c r="B29" s="38"/>
      <c r="C29" s="39"/>
      <c r="D29" s="39"/>
      <c r="E29" s="39"/>
      <c r="F29" s="39"/>
      <c r="G29" s="39"/>
      <c r="H29" s="39"/>
      <c r="L29" s="39"/>
      <c r="M29" s="39"/>
      <c r="N29" s="39"/>
      <c r="O29" s="39"/>
      <c r="P29" s="39"/>
      <c r="Q29" s="39"/>
      <c r="R29" s="39"/>
    </row>
    <row r="30" spans="1:23"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3"/>
      <c r="U30" s="103"/>
      <c r="V30" s="103"/>
      <c r="W30" s="104"/>
    </row>
    <row r="31" spans="1:23" s="43" customFormat="1" x14ac:dyDescent="0.25">
      <c r="A31" s="42"/>
      <c r="B31" s="42"/>
      <c r="C31" s="42"/>
      <c r="D31" s="42"/>
      <c r="E31" s="42"/>
      <c r="F31" s="42"/>
      <c r="G31" s="42"/>
      <c r="H31" s="42"/>
      <c r="I31" s="42"/>
      <c r="J31" s="42"/>
      <c r="K31" s="42"/>
      <c r="L31" s="42"/>
      <c r="M31" s="42"/>
      <c r="N31" s="42"/>
      <c r="O31" s="42"/>
      <c r="P31" s="42"/>
      <c r="Q31" s="42"/>
      <c r="R31" s="42"/>
    </row>
    <row r="32" spans="1:23" s="43" customFormat="1" x14ac:dyDescent="0.25">
      <c r="A32" s="42"/>
      <c r="B32" s="42"/>
      <c r="C32" s="42"/>
      <c r="D32" s="42"/>
      <c r="E32" s="42"/>
      <c r="F32" s="42"/>
      <c r="G32" s="42"/>
      <c r="H32" s="105" t="s">
        <v>30</v>
      </c>
      <c r="I32" s="106"/>
      <c r="J32" s="106"/>
      <c r="K32" s="106"/>
      <c r="L32" s="106"/>
      <c r="M32" s="106"/>
      <c r="N32" s="106"/>
      <c r="O32" s="106"/>
      <c r="P32" s="106"/>
      <c r="Q32" s="107"/>
      <c r="R32" s="44"/>
    </row>
    <row r="33" spans="1:23" s="45" customFormat="1" ht="12" x14ac:dyDescent="0.2">
      <c r="F33" s="45" t="s">
        <v>31</v>
      </c>
      <c r="H33" s="46" t="s">
        <v>32</v>
      </c>
      <c r="I33" s="46" t="s">
        <v>33</v>
      </c>
      <c r="J33" s="46" t="s">
        <v>34</v>
      </c>
      <c r="K33" s="47"/>
      <c r="L33" s="47"/>
      <c r="M33" s="48"/>
      <c r="N33" s="48"/>
      <c r="O33" s="48"/>
      <c r="P33" s="48"/>
      <c r="Q33" s="48"/>
      <c r="R33" s="49"/>
    </row>
    <row r="34" spans="1:23" s="45" customFormat="1" ht="12.75" customHeight="1" x14ac:dyDescent="0.2">
      <c r="C34" s="17" t="s">
        <v>35</v>
      </c>
      <c r="D34" s="45" t="s">
        <v>10</v>
      </c>
      <c r="E34" s="45" t="s">
        <v>36</v>
      </c>
      <c r="F34" s="45" t="s">
        <v>37</v>
      </c>
      <c r="H34" s="46" t="s">
        <v>38</v>
      </c>
      <c r="I34" s="46" t="s">
        <v>39</v>
      </c>
      <c r="J34" s="46" t="s">
        <v>40</v>
      </c>
      <c r="K34" s="47"/>
      <c r="L34" s="95" t="s">
        <v>41</v>
      </c>
      <c r="M34" s="95"/>
      <c r="N34" s="95"/>
      <c r="O34" s="95"/>
      <c r="P34" s="95"/>
      <c r="Q34" s="95"/>
      <c r="R34" s="50"/>
    </row>
    <row r="35" spans="1:23" s="45" customFormat="1" ht="12" x14ac:dyDescent="0.2">
      <c r="C35" s="24" t="s">
        <v>42</v>
      </c>
      <c r="D35" s="51" t="s">
        <v>43</v>
      </c>
      <c r="E35" s="51" t="s">
        <v>44</v>
      </c>
      <c r="F35" s="51" t="s">
        <v>45</v>
      </c>
      <c r="G35" s="49"/>
      <c r="H35" s="52" t="s">
        <v>46</v>
      </c>
      <c r="I35" s="52" t="s">
        <v>47</v>
      </c>
      <c r="J35" s="52" t="s">
        <v>48</v>
      </c>
      <c r="K35" s="90"/>
      <c r="L35" s="90" t="s">
        <v>49</v>
      </c>
      <c r="M35" s="90" t="s">
        <v>50</v>
      </c>
      <c r="N35" s="90" t="s">
        <v>51</v>
      </c>
      <c r="O35" s="90" t="s">
        <v>52</v>
      </c>
      <c r="P35" s="54"/>
      <c r="Q35" s="90" t="s">
        <v>53</v>
      </c>
    </row>
    <row r="36" spans="1:23" s="41" customFormat="1" x14ac:dyDescent="0.25">
      <c r="A36" s="5">
        <v>45017</v>
      </c>
      <c r="B36" s="38"/>
      <c r="C36" s="35">
        <f t="shared" ref="C36:C47" si="3">(F14*0.7)+(O14+R14+U14)*0.9</f>
        <v>10109820.683999997</v>
      </c>
      <c r="D36" s="35">
        <f t="shared" ref="D36:D43" si="4">(F14*0.3)+(O14+R14+U14)*0.1</f>
        <v>3462827.4159999983</v>
      </c>
      <c r="E36" s="27">
        <v>12589.36</v>
      </c>
      <c r="F36" s="27">
        <v>0</v>
      </c>
      <c r="H36" s="35">
        <f>F14*0.3*0.8+(O14+R14+U14)*0.1*0.8+((E36+F36)*0.8)</f>
        <v>2780333.420799999</v>
      </c>
      <c r="I36" s="35">
        <f>F14*0.3*0.05+(O14+R14+U14)*0.1*0.05+((E36+F36)*0.05)</f>
        <v>173770.83879999994</v>
      </c>
      <c r="J36" s="35">
        <f>F14*0.3*0.05+(O14+R14+U14)*0.1*0.05+((E36+F36)*0.05)</f>
        <v>173770.83879999994</v>
      </c>
      <c r="L36" s="35">
        <f>(F14*0.3*0.1+(O14+R14+U14)*0.1*0.1)*198683/372282+((E36+F36)*0.1*198683/372282)</f>
        <v>185479.34933894404</v>
      </c>
      <c r="M36" s="35">
        <f>(F14*0.3*0.1+(O14+R14+U14)*0.1*0.1)*38867/372282+((E36+F36)*0.1*38867/372282)</f>
        <v>36284.059888147152</v>
      </c>
      <c r="N36" s="35">
        <f>(F14*0.3*0.1+(O14+R14+U14)*0.1*0.1)*9808/372282+((E36+F36)*0.1*9808/372282)</f>
        <v>9156.2008743393435</v>
      </c>
      <c r="O36" s="35">
        <f>(F14*0.3*0.1+(O14+R14+U14)*0.1*0.1)*105740/372282+((E36+F36)*0.1*105740/372282)</f>
        <v>98712.95681613397</v>
      </c>
      <c r="P36" s="39"/>
      <c r="Q36" s="35">
        <f>(F14*0.3*0.1+(O14+R14+U14)*0.1*0.1)*19184/372282+((E36+F36)*0.1*19184/372282)</f>
        <v>17909.110682435352</v>
      </c>
    </row>
    <row r="37" spans="1:23" s="41" customFormat="1" x14ac:dyDescent="0.25">
      <c r="A37" s="5">
        <v>45047</v>
      </c>
      <c r="B37" s="38"/>
      <c r="C37" s="35">
        <f t="shared" si="3"/>
        <v>9288136.8530000001</v>
      </c>
      <c r="D37" s="35">
        <f t="shared" si="4"/>
        <v>3277188.9170000004</v>
      </c>
      <c r="E37" s="27">
        <v>21244.730000000003</v>
      </c>
      <c r="F37" s="27">
        <v>0</v>
      </c>
      <c r="H37" s="35">
        <f>F15*0.3*0.8+(O15+R15+U15)*0.1*0.8+((E37+F37)*0.8)</f>
        <v>2638746.9176000003</v>
      </c>
      <c r="I37" s="35">
        <f>F15*0.3*0.05+(O15+R15+U15)*0.1*0.05+((E37+F37)*0.05)</f>
        <v>164921.68235000002</v>
      </c>
      <c r="J37" s="35">
        <f>F15*0.3*0.05+(O15+R15+U15)*0.1*0.05+((E37+F37)*0.05)</f>
        <v>164921.68235000002</v>
      </c>
      <c r="L37" s="35">
        <f t="shared" ref="L37:L47" si="5">(F15*0.3*0.1+(O15+R15+U15)*0.1*0.1)*198683/372282+((E37+F37)*0.1*198683/372282)</f>
        <v>176033.94531212925</v>
      </c>
      <c r="M37" s="35">
        <f t="shared" ref="M37:M47" si="6">(F15*0.3*0.1+(O15+R15+U15)*0.1*0.1)*38867/372282+((E37+F37)*0.1*38867/372282)</f>
        <v>34436.319928964876</v>
      </c>
      <c r="N37" s="35">
        <f t="shared" ref="N37:N47" si="7">(F15*0.3*0.1+(O15+R15+U15)*0.1*0.1)*9808/372282+((E37+F37)*0.1*9808/372282)</f>
        <v>8689.9278530189495</v>
      </c>
      <c r="O37" s="35">
        <f t="shared" ref="O37:O47" si="8">(F15*0.3*0.1+(O15+R15+U15)*0.1*0.1)*105740/372282+((E37+F37)*0.1*105740/372282)</f>
        <v>93686.069655202242</v>
      </c>
      <c r="P37" s="39"/>
      <c r="Q37" s="35">
        <f t="shared" ref="Q37:Q47" si="9">(F15*0.3*0.1+(O15+R15+U15)*0.1*0.1)*19184/372282+((E37+F37)*0.1*19184/372282)</f>
        <v>16997.101950684697</v>
      </c>
      <c r="S37" s="29"/>
      <c r="T37" s="29"/>
      <c r="U37" s="29"/>
      <c r="V37" s="29"/>
      <c r="W37" s="29"/>
    </row>
    <row r="38" spans="1:23" s="41" customFormat="1" x14ac:dyDescent="0.25">
      <c r="A38" s="5">
        <v>45078</v>
      </c>
      <c r="B38" s="38"/>
      <c r="C38" s="35">
        <f t="shared" si="3"/>
        <v>9726062.4940000009</v>
      </c>
      <c r="D38" s="35">
        <f t="shared" si="4"/>
        <v>3380036.5260000005</v>
      </c>
      <c r="E38" s="27">
        <v>22968.5</v>
      </c>
      <c r="F38" s="27">
        <v>0</v>
      </c>
      <c r="H38" s="35">
        <f t="shared" ref="H38:H47" si="10">F16*0.3*0.8+(O16+R16+U16)*0.1*0.8+((E38+F38)*0.8)</f>
        <v>2722404.0208000005</v>
      </c>
      <c r="I38" s="35">
        <f t="shared" ref="I38:I47" si="11">F16*0.3*0.05+(O16+R16+U16)*0.1*0.05+((E38+F38)*0.05)</f>
        <v>170150.25130000003</v>
      </c>
      <c r="J38" s="35">
        <f t="shared" ref="J38:J47" si="12">F16*0.3*0.05+(O16+R16+U16)*0.1*0.05+((E38+F38)*0.05)</f>
        <v>170150.25130000003</v>
      </c>
      <c r="L38" s="35">
        <f t="shared" si="5"/>
        <v>181614.8101656159</v>
      </c>
      <c r="M38" s="35">
        <f t="shared" si="6"/>
        <v>35528.066451115563</v>
      </c>
      <c r="N38" s="35">
        <f t="shared" si="7"/>
        <v>8965.4276314750659</v>
      </c>
      <c r="O38" s="35">
        <f t="shared" si="8"/>
        <v>96656.231418451629</v>
      </c>
      <c r="P38" s="39"/>
      <c r="Q38" s="35">
        <f t="shared" si="9"/>
        <v>17535.966933341933</v>
      </c>
      <c r="S38" s="29"/>
      <c r="T38" s="29"/>
      <c r="U38" s="29"/>
      <c r="V38" s="29"/>
      <c r="W38" s="29"/>
    </row>
    <row r="39" spans="1:23" s="41" customFormat="1" x14ac:dyDescent="0.25">
      <c r="A39" s="5">
        <v>45108</v>
      </c>
      <c r="B39" s="38"/>
      <c r="C39" s="35">
        <f t="shared" si="3"/>
        <v>10488143.047999999</v>
      </c>
      <c r="D39" s="35">
        <f t="shared" si="4"/>
        <v>3529847.5119999992</v>
      </c>
      <c r="E39" s="27">
        <v>17001.740000000002</v>
      </c>
      <c r="F39" s="27">
        <v>0</v>
      </c>
      <c r="H39" s="35">
        <f t="shared" si="10"/>
        <v>2837479.4015999995</v>
      </c>
      <c r="I39" s="35">
        <f t="shared" si="11"/>
        <v>177342.46259999997</v>
      </c>
      <c r="J39" s="35">
        <f t="shared" si="12"/>
        <v>177342.46259999997</v>
      </c>
      <c r="L39" s="35">
        <f t="shared" si="5"/>
        <v>189291.62568566727</v>
      </c>
      <c r="M39" s="35">
        <f t="shared" si="6"/>
        <v>37029.829504914007</v>
      </c>
      <c r="N39" s="35">
        <f t="shared" si="7"/>
        <v>9344.394159163212</v>
      </c>
      <c r="O39" s="35">
        <f t="shared" si="8"/>
        <v>100741.86769880896</v>
      </c>
      <c r="P39" s="39"/>
      <c r="Q39" s="35">
        <f t="shared" si="9"/>
        <v>18277.208151446481</v>
      </c>
      <c r="S39" s="29"/>
      <c r="T39" s="29"/>
      <c r="U39" s="29"/>
      <c r="V39" s="29"/>
      <c r="W39" s="29"/>
    </row>
    <row r="40" spans="1:23" s="41" customFormat="1" x14ac:dyDescent="0.25">
      <c r="A40" s="5">
        <v>45139</v>
      </c>
      <c r="B40" s="38"/>
      <c r="C40" s="35">
        <f t="shared" si="3"/>
        <v>9850926.8469999973</v>
      </c>
      <c r="D40" s="35">
        <f t="shared" si="4"/>
        <v>3394715.2029999988</v>
      </c>
      <c r="E40" s="27">
        <v>11881.330000000002</v>
      </c>
      <c r="F40" s="27">
        <v>0</v>
      </c>
      <c r="H40" s="35">
        <f t="shared" si="10"/>
        <v>2725277.2263999991</v>
      </c>
      <c r="I40" s="35">
        <f t="shared" si="11"/>
        <v>170329.82664999994</v>
      </c>
      <c r="J40" s="35">
        <f t="shared" si="12"/>
        <v>170329.82664999994</v>
      </c>
      <c r="L40" s="35">
        <f t="shared" si="5"/>
        <v>181806.48512848833</v>
      </c>
      <c r="M40" s="35">
        <f t="shared" si="6"/>
        <v>35565.562516616694</v>
      </c>
      <c r="N40" s="35">
        <f t="shared" si="7"/>
        <v>8974.889679238855</v>
      </c>
      <c r="O40" s="35">
        <f t="shared" si="8"/>
        <v>96758.241709086098</v>
      </c>
      <c r="P40" s="39"/>
      <c r="Q40" s="35">
        <f t="shared" si="9"/>
        <v>17554.474266569963</v>
      </c>
      <c r="S40" s="29"/>
      <c r="T40" s="29"/>
      <c r="U40" s="29"/>
      <c r="V40" s="29"/>
      <c r="W40" s="29"/>
    </row>
    <row r="41" spans="1:23" s="41" customFormat="1" x14ac:dyDescent="0.25">
      <c r="A41" s="5">
        <v>45170</v>
      </c>
      <c r="B41" s="38"/>
      <c r="C41" s="35">
        <f t="shared" si="3"/>
        <v>10054548.994999997</v>
      </c>
      <c r="D41" s="35">
        <f t="shared" si="4"/>
        <v>3472147.9949999996</v>
      </c>
      <c r="E41" s="27">
        <v>20040.18</v>
      </c>
      <c r="F41" s="27">
        <v>1000</v>
      </c>
      <c r="G41" s="31"/>
      <c r="H41" s="35">
        <f t="shared" si="10"/>
        <v>2794550.5399999996</v>
      </c>
      <c r="I41" s="35">
        <f t="shared" si="11"/>
        <v>174659.40874999997</v>
      </c>
      <c r="J41" s="35">
        <f t="shared" si="12"/>
        <v>174659.40874999997</v>
      </c>
      <c r="L41" s="35">
        <f t="shared" si="5"/>
        <v>186427.79027015137</v>
      </c>
      <c r="M41" s="35">
        <f t="shared" si="6"/>
        <v>36469.596917853931</v>
      </c>
      <c r="N41" s="35">
        <f t="shared" si="7"/>
        <v>9203.0207263311149</v>
      </c>
      <c r="O41" s="35">
        <f t="shared" si="8"/>
        <v>99217.721411322593</v>
      </c>
      <c r="P41" s="39"/>
      <c r="Q41" s="35">
        <f t="shared" si="9"/>
        <v>18000.68817434095</v>
      </c>
      <c r="S41" s="29"/>
      <c r="T41" s="29"/>
      <c r="U41" s="29"/>
      <c r="V41" s="29"/>
      <c r="W41" s="29"/>
    </row>
    <row r="42" spans="1:23" s="41" customFormat="1" x14ac:dyDescent="0.25">
      <c r="A42" s="5">
        <v>45200</v>
      </c>
      <c r="B42" s="38"/>
      <c r="C42" s="35">
        <f t="shared" si="3"/>
        <v>9728985.6939999964</v>
      </c>
      <c r="D42" s="35">
        <f t="shared" si="4"/>
        <v>3281667.9459999986</v>
      </c>
      <c r="E42" s="27">
        <v>16871.2</v>
      </c>
      <c r="F42" s="27">
        <v>0</v>
      </c>
      <c r="G42" s="31"/>
      <c r="H42" s="35">
        <f t="shared" si="10"/>
        <v>2638831.3167999992</v>
      </c>
      <c r="I42" s="35">
        <f t="shared" si="11"/>
        <v>164926.95729999995</v>
      </c>
      <c r="J42" s="35">
        <f t="shared" si="12"/>
        <v>164926.95729999995</v>
      </c>
      <c r="L42" s="35">
        <f t="shared" si="5"/>
        <v>176039.57568314284</v>
      </c>
      <c r="M42" s="35">
        <f t="shared" si="6"/>
        <v>34437.421360039429</v>
      </c>
      <c r="N42" s="35">
        <f t="shared" si="7"/>
        <v>8690.2057966724133</v>
      </c>
      <c r="O42" s="35">
        <f t="shared" si="8"/>
        <v>93689.066164369986</v>
      </c>
      <c r="P42" s="39"/>
      <c r="Q42" s="35">
        <f t="shared" si="9"/>
        <v>16997.645595775241</v>
      </c>
      <c r="S42" s="29"/>
      <c r="T42" s="29"/>
      <c r="U42" s="29"/>
      <c r="V42" s="29"/>
      <c r="W42" s="29"/>
    </row>
    <row r="43" spans="1:23" s="41" customFormat="1" x14ac:dyDescent="0.25">
      <c r="A43" s="5">
        <v>45231</v>
      </c>
      <c r="B43" s="38"/>
      <c r="C43" s="35">
        <f t="shared" si="3"/>
        <v>9642386.5439999998</v>
      </c>
      <c r="D43" s="35">
        <f t="shared" si="4"/>
        <v>3257603.676</v>
      </c>
      <c r="E43" s="27">
        <v>22452.87</v>
      </c>
      <c r="F43" s="27">
        <v>0</v>
      </c>
      <c r="G43" s="31"/>
      <c r="H43" s="35">
        <f t="shared" si="10"/>
        <v>2624045.2368000005</v>
      </c>
      <c r="I43" s="35">
        <f t="shared" si="11"/>
        <v>164002.82730000003</v>
      </c>
      <c r="J43" s="35">
        <f t="shared" si="12"/>
        <v>164002.82730000003</v>
      </c>
      <c r="L43" s="35">
        <f t="shared" si="5"/>
        <v>175053.17870026434</v>
      </c>
      <c r="M43" s="35">
        <f t="shared" si="6"/>
        <v>34244.459246856422</v>
      </c>
      <c r="N43" s="35">
        <f t="shared" si="7"/>
        <v>8641.5122415717142</v>
      </c>
      <c r="O43" s="35">
        <f t="shared" si="8"/>
        <v>93164.101185133884</v>
      </c>
      <c r="P43" s="39"/>
      <c r="Q43" s="35">
        <f t="shared" si="9"/>
        <v>16902.403226173708</v>
      </c>
      <c r="S43" s="29"/>
      <c r="T43" s="29"/>
      <c r="U43" s="29"/>
      <c r="V43" s="29"/>
      <c r="W43" s="29"/>
    </row>
    <row r="44" spans="1:23" s="41" customFormat="1" x14ac:dyDescent="0.25">
      <c r="A44" s="5">
        <v>45261</v>
      </c>
      <c r="B44" s="38"/>
      <c r="C44" s="35">
        <f t="shared" si="3"/>
        <v>10697745.655999998</v>
      </c>
      <c r="D44" s="35">
        <f>(F22*0.3)+(O22+R22+U22)*0.1</f>
        <v>3562552.3839999987</v>
      </c>
      <c r="E44" s="27">
        <v>16270.3</v>
      </c>
      <c r="F44" s="27">
        <v>0</v>
      </c>
      <c r="G44" s="31"/>
      <c r="H44" s="35">
        <f t="shared" si="10"/>
        <v>2863058.1471999991</v>
      </c>
      <c r="I44" s="35">
        <f t="shared" si="11"/>
        <v>178941.13419999994</v>
      </c>
      <c r="J44" s="35">
        <f t="shared" si="12"/>
        <v>178941.13419999994</v>
      </c>
      <c r="L44" s="35">
        <f t="shared" si="5"/>
        <v>190998.01422716427</v>
      </c>
      <c r="M44" s="35">
        <f t="shared" si="6"/>
        <v>37363.638655381656</v>
      </c>
      <c r="N44" s="35">
        <f t="shared" si="7"/>
        <v>9428.6301472195773</v>
      </c>
      <c r="O44" s="35">
        <f t="shared" si="8"/>
        <v>101650.01547379671</v>
      </c>
      <c r="P44" s="39"/>
      <c r="Q44" s="35">
        <f t="shared" si="9"/>
        <v>18441.96989643764</v>
      </c>
      <c r="S44" s="29"/>
      <c r="T44" s="29"/>
      <c r="U44" s="29"/>
      <c r="V44" s="29"/>
      <c r="W44" s="29"/>
    </row>
    <row r="45" spans="1:23" s="41" customFormat="1" x14ac:dyDescent="0.25">
      <c r="A45" s="5">
        <v>45292</v>
      </c>
      <c r="B45" s="38"/>
      <c r="C45" s="35">
        <f t="shared" si="3"/>
        <v>7975325.9510000013</v>
      </c>
      <c r="D45" s="35">
        <f>(F23*0.3)+(O23+R23+U23)*0.1</f>
        <v>2732919.279000001</v>
      </c>
      <c r="E45" s="27">
        <v>25817.42</v>
      </c>
      <c r="F45" s="27">
        <v>0</v>
      </c>
      <c r="G45" s="31"/>
      <c r="H45" s="35">
        <f t="shared" si="10"/>
        <v>2206989.3592000012</v>
      </c>
      <c r="I45" s="35">
        <f t="shared" si="11"/>
        <v>137936.83495000008</v>
      </c>
      <c r="J45" s="35">
        <f t="shared" si="12"/>
        <v>137936.83495000008</v>
      </c>
      <c r="L45" s="35">
        <f t="shared" si="5"/>
        <v>147230.88507298694</v>
      </c>
      <c r="M45" s="35">
        <f t="shared" si="6"/>
        <v>28801.773730675413</v>
      </c>
      <c r="N45" s="35">
        <f t="shared" si="7"/>
        <v>7268.0627975008229</v>
      </c>
      <c r="O45" s="35">
        <f t="shared" si="8"/>
        <v>78356.9494502179</v>
      </c>
      <c r="P45" s="39"/>
      <c r="Q45" s="35">
        <f t="shared" si="9"/>
        <v>14215.998848619063</v>
      </c>
      <c r="S45" s="29"/>
      <c r="T45" s="29"/>
      <c r="U45" s="29"/>
      <c r="V45" s="29"/>
      <c r="W45" s="29"/>
    </row>
    <row r="46" spans="1:23" s="41" customFormat="1" x14ac:dyDescent="0.25">
      <c r="A46" s="5">
        <v>45323</v>
      </c>
      <c r="B46" s="38"/>
      <c r="C46" s="35">
        <f t="shared" si="3"/>
        <v>9826057.5600000005</v>
      </c>
      <c r="D46" s="35">
        <f>(F24*0.3)+(O24+R24+U24)*0.1</f>
        <v>3320519.02</v>
      </c>
      <c r="E46" s="27">
        <v>18271.34</v>
      </c>
      <c r="F46" s="27">
        <v>0</v>
      </c>
      <c r="G46" s="31"/>
      <c r="H46" s="35">
        <f t="shared" si="10"/>
        <v>2671032.2880000006</v>
      </c>
      <c r="I46" s="35">
        <f t="shared" si="11"/>
        <v>166939.51800000004</v>
      </c>
      <c r="J46" s="35">
        <f t="shared" si="12"/>
        <v>166939.51800000004</v>
      </c>
      <c r="L46" s="35">
        <f t="shared" si="5"/>
        <v>178187.74077067387</v>
      </c>
      <c r="M46" s="35">
        <f t="shared" si="6"/>
        <v>34857.652242687</v>
      </c>
      <c r="N46" s="35">
        <f t="shared" si="7"/>
        <v>8796.2501143971513</v>
      </c>
      <c r="O46" s="35">
        <f t="shared" si="8"/>
        <v>94832.329434783329</v>
      </c>
      <c r="Q46" s="35">
        <f t="shared" si="9"/>
        <v>17205.063437458706</v>
      </c>
      <c r="S46" s="29"/>
      <c r="T46" s="29"/>
      <c r="U46" s="29"/>
      <c r="V46" s="29"/>
      <c r="W46" s="29"/>
    </row>
    <row r="47" spans="1:23" s="41" customFormat="1" x14ac:dyDescent="0.25">
      <c r="A47" s="5">
        <v>45352</v>
      </c>
      <c r="B47" s="38"/>
      <c r="C47" s="35">
        <f t="shared" si="3"/>
        <v>11889788.977999996</v>
      </c>
      <c r="D47" s="35">
        <f>(F25*0.3)+(O25+R25+U25)*0.1</f>
        <v>3977917.2419999987</v>
      </c>
      <c r="E47" s="27">
        <v>10428.030000000001</v>
      </c>
      <c r="F47" s="27">
        <v>0</v>
      </c>
      <c r="G47" s="31"/>
      <c r="H47" s="35">
        <f t="shared" si="10"/>
        <v>3190676.2175999992</v>
      </c>
      <c r="I47" s="35">
        <f t="shared" si="11"/>
        <v>199417.26359999995</v>
      </c>
      <c r="J47" s="35">
        <f t="shared" si="12"/>
        <v>199417.26359999995</v>
      </c>
      <c r="L47" s="35">
        <f t="shared" si="5"/>
        <v>212853.8053617354</v>
      </c>
      <c r="M47" s="35">
        <f t="shared" si="6"/>
        <v>41639.137988627961</v>
      </c>
      <c r="N47" s="35">
        <f t="shared" si="7"/>
        <v>10507.542784173285</v>
      </c>
      <c r="O47" s="35">
        <f t="shared" si="8"/>
        <v>113281.76733263492</v>
      </c>
      <c r="Q47" s="35">
        <f t="shared" si="9"/>
        <v>20552.273732828333</v>
      </c>
      <c r="S47" s="29"/>
      <c r="T47" s="29"/>
      <c r="U47" s="29"/>
      <c r="V47" s="29"/>
      <c r="W47" s="29"/>
    </row>
    <row r="48" spans="1:23" s="41" customFormat="1" ht="15.75" thickBot="1" x14ac:dyDescent="0.3">
      <c r="A48" s="5" t="s">
        <v>28</v>
      </c>
      <c r="B48" s="38"/>
      <c r="C48" s="34">
        <f>SUM(C36:C47)</f>
        <v>119277929.30399999</v>
      </c>
      <c r="D48" s="34">
        <f>SUM(D36:D47)</f>
        <v>40649943.115999997</v>
      </c>
      <c r="E48" s="34">
        <f>SUM(E36:E47)</f>
        <v>215837</v>
      </c>
      <c r="F48" s="83">
        <f t="shared" ref="F48:Q48" si="13">SUM(F36:F47)</f>
        <v>1000</v>
      </c>
      <c r="G48" s="35"/>
      <c r="H48" s="34">
        <f>SUM(H36:H47)</f>
        <v>32693424.092799995</v>
      </c>
      <c r="I48" s="34">
        <f t="shared" si="13"/>
        <v>2043339.0057999997</v>
      </c>
      <c r="J48" s="34">
        <f t="shared" si="13"/>
        <v>2043339.0057999997</v>
      </c>
      <c r="K48" s="34"/>
      <c r="L48" s="34">
        <f t="shared" si="13"/>
        <v>2181017.2057169639</v>
      </c>
      <c r="M48" s="34">
        <f t="shared" si="13"/>
        <v>426657.51843187999</v>
      </c>
      <c r="N48" s="34">
        <f t="shared" si="13"/>
        <v>107666.06480510152</v>
      </c>
      <c r="O48" s="34">
        <f t="shared" si="13"/>
        <v>1160747.3177499424</v>
      </c>
      <c r="P48" s="34"/>
      <c r="Q48" s="34">
        <f t="shared" si="13"/>
        <v>210589.90489611204</v>
      </c>
      <c r="R48" s="35"/>
      <c r="S48" s="29"/>
      <c r="T48" s="29"/>
      <c r="U48" s="29"/>
      <c r="V48" s="29"/>
      <c r="W48" s="29"/>
    </row>
    <row r="49" spans="1:23" s="41" customFormat="1" ht="15.75" thickTop="1" x14ac:dyDescent="0.25">
      <c r="A49" s="38"/>
      <c r="B49" s="38"/>
      <c r="C49" s="35"/>
      <c r="D49" s="39"/>
      <c r="E49" s="39"/>
      <c r="F49" s="39"/>
      <c r="G49" s="39"/>
      <c r="H49" s="39"/>
      <c r="I49" s="39"/>
      <c r="L49" s="39"/>
      <c r="M49" s="39"/>
      <c r="N49" s="39"/>
      <c r="O49" s="39"/>
      <c r="Q49" s="39"/>
    </row>
    <row r="50" spans="1:23" s="41" customFormat="1" x14ac:dyDescent="0.25">
      <c r="A50" s="38"/>
      <c r="B50" s="38"/>
      <c r="C50" s="39">
        <f>C48/W26</f>
        <v>0.74582327332382825</v>
      </c>
      <c r="D50" s="39">
        <f>D48/$W$26</f>
        <v>0.25417672667617169</v>
      </c>
      <c r="E50" s="39"/>
      <c r="F50" s="39"/>
      <c r="G50" s="39"/>
      <c r="H50" s="39">
        <f>H48/($D$48+$E$48+$F$48)</f>
        <v>0.79999999999999993</v>
      </c>
      <c r="I50" s="39">
        <f t="shared" ref="I50:Q50" si="14">I48/($D$48+$E$48+$F$48)</f>
        <v>4.9999999999999996E-2</v>
      </c>
      <c r="J50" s="39">
        <f t="shared" si="14"/>
        <v>4.9999999999999996E-2</v>
      </c>
      <c r="K50" s="39"/>
      <c r="L50" s="39">
        <f>L48/($D$48+$E$48+$F$48)</f>
        <v>5.3368951493760107E-2</v>
      </c>
      <c r="M50" s="39">
        <f t="shared" si="14"/>
        <v>1.0440203931428324E-2</v>
      </c>
      <c r="N50" s="39">
        <f t="shared" si="14"/>
        <v>2.6345619718385529E-3</v>
      </c>
      <c r="O50" s="39">
        <f t="shared" si="14"/>
        <v>2.8403199724939703E-2</v>
      </c>
      <c r="P50" s="39"/>
      <c r="Q50" s="39">
        <f t="shared" si="14"/>
        <v>5.1530828780333177E-3</v>
      </c>
    </row>
    <row r="51" spans="1:23" s="41" customFormat="1" x14ac:dyDescent="0.25">
      <c r="A51" s="38"/>
      <c r="B51" s="38"/>
      <c r="C51" s="39"/>
      <c r="D51" s="39"/>
      <c r="H51" s="39"/>
      <c r="I51" s="39"/>
      <c r="J51" s="39"/>
      <c r="K51" s="39"/>
      <c r="L51" s="39"/>
      <c r="M51" s="39"/>
      <c r="N51" s="39"/>
      <c r="O51" s="39"/>
      <c r="P51" s="39"/>
      <c r="Q51" s="39"/>
      <c r="R51" s="39"/>
    </row>
    <row r="52" spans="1:23" s="41" customFormat="1" x14ac:dyDescent="0.25">
      <c r="A52" s="55" t="s">
        <v>54</v>
      </c>
      <c r="B52" s="38"/>
      <c r="C52" s="39"/>
      <c r="D52" s="39"/>
      <c r="H52" s="39"/>
      <c r="I52" s="39"/>
      <c r="J52" s="39"/>
      <c r="K52" s="39"/>
      <c r="L52" s="39"/>
      <c r="M52" s="39"/>
      <c r="N52" s="39"/>
      <c r="O52" s="39"/>
      <c r="P52" s="39"/>
      <c r="Q52" s="39"/>
      <c r="R52" s="39"/>
    </row>
    <row r="53" spans="1:23" s="43" customFormat="1" x14ac:dyDescent="0.25">
      <c r="A53" s="56" t="s">
        <v>84</v>
      </c>
      <c r="B53" s="57"/>
      <c r="C53" s="58"/>
      <c r="D53" s="58"/>
      <c r="H53" s="58"/>
      <c r="I53" s="58"/>
      <c r="J53" s="58"/>
      <c r="K53" s="58"/>
      <c r="L53" s="58"/>
      <c r="M53" s="58"/>
      <c r="N53" s="58"/>
      <c r="O53" s="58"/>
      <c r="P53" s="58"/>
      <c r="Q53" s="58"/>
      <c r="R53" s="58"/>
    </row>
    <row r="54" spans="1:23" s="43" customFormat="1" x14ac:dyDescent="0.25">
      <c r="A54" s="56" t="s">
        <v>56</v>
      </c>
      <c r="B54" s="57"/>
      <c r="C54" s="58"/>
      <c r="D54" s="58"/>
      <c r="H54" s="58"/>
      <c r="I54" s="58"/>
      <c r="J54" s="58"/>
      <c r="K54" s="58"/>
      <c r="L54" s="58"/>
      <c r="M54" s="58"/>
      <c r="N54" s="58"/>
      <c r="O54" s="58"/>
      <c r="P54" s="58"/>
      <c r="Q54" s="58"/>
      <c r="R54" s="58"/>
    </row>
    <row r="55" spans="1:23" s="43" customFormat="1" x14ac:dyDescent="0.25">
      <c r="A55" s="96" t="s">
        <v>57</v>
      </c>
      <c r="B55" s="96"/>
      <c r="C55" s="96"/>
      <c r="D55" s="96"/>
      <c r="E55" s="96"/>
      <c r="F55" s="96"/>
      <c r="G55" s="96"/>
      <c r="H55" s="96"/>
      <c r="I55" s="96"/>
      <c r="J55" s="96"/>
      <c r="K55" s="96"/>
      <c r="L55" s="96"/>
      <c r="M55" s="96"/>
      <c r="N55" s="96"/>
      <c r="O55" s="96"/>
      <c r="P55" s="96"/>
      <c r="Q55" s="96"/>
      <c r="R55" s="96"/>
      <c r="S55" s="96"/>
      <c r="T55" s="96"/>
      <c r="U55" s="96"/>
      <c r="V55" s="96"/>
      <c r="W55" s="96"/>
    </row>
    <row r="56" spans="1:23" s="43" customFormat="1" x14ac:dyDescent="0.25">
      <c r="A56" s="91"/>
      <c r="B56" s="91"/>
      <c r="C56" s="91"/>
      <c r="D56" s="91"/>
      <c r="E56" s="91"/>
      <c r="F56" s="91"/>
      <c r="G56" s="91"/>
      <c r="H56" s="91"/>
      <c r="I56" s="91"/>
      <c r="J56" s="91"/>
      <c r="K56" s="91"/>
      <c r="L56" s="91"/>
      <c r="M56" s="91"/>
      <c r="N56" s="91"/>
      <c r="O56" s="91"/>
      <c r="P56" s="91"/>
      <c r="Q56" s="91"/>
      <c r="R56" s="91"/>
      <c r="S56" s="91"/>
      <c r="T56" s="91"/>
      <c r="U56" s="91"/>
      <c r="V56" s="91"/>
      <c r="W56" s="91"/>
    </row>
    <row r="57" spans="1:23" s="43" customFormat="1" x14ac:dyDescent="0.25">
      <c r="A57" s="56" t="s">
        <v>58</v>
      </c>
      <c r="B57" s="57"/>
      <c r="C57" s="58"/>
      <c r="D57" s="60"/>
      <c r="H57" s="58"/>
      <c r="I57" s="58"/>
      <c r="J57" s="58"/>
      <c r="K57" s="58"/>
      <c r="L57" s="58"/>
      <c r="M57" s="58"/>
      <c r="N57" s="58"/>
      <c r="O57" s="58"/>
      <c r="P57" s="58"/>
      <c r="Q57" s="58"/>
      <c r="R57" s="58"/>
    </row>
    <row r="59" spans="1:23" x14ac:dyDescent="0.25">
      <c r="A59" s="96" t="s">
        <v>59</v>
      </c>
      <c r="B59" s="96"/>
      <c r="C59" s="96"/>
      <c r="D59" s="96"/>
      <c r="E59" s="96"/>
      <c r="F59" s="96"/>
      <c r="G59" s="96"/>
      <c r="H59" s="96"/>
      <c r="I59" s="96"/>
      <c r="J59" s="96"/>
      <c r="K59" s="96"/>
      <c r="L59" s="96"/>
      <c r="M59" s="96"/>
      <c r="N59" s="96"/>
      <c r="O59" s="96"/>
      <c r="P59" s="96"/>
      <c r="Q59" s="96"/>
      <c r="R59" s="96"/>
    </row>
    <row r="60" spans="1:23" x14ac:dyDescent="0.25">
      <c r="A60" s="61" t="s">
        <v>60</v>
      </c>
      <c r="B60" s="91"/>
      <c r="C60" s="91"/>
      <c r="D60" s="91"/>
      <c r="E60" s="91"/>
      <c r="F60" s="91"/>
      <c r="G60" s="91"/>
      <c r="H60" s="91"/>
      <c r="I60" s="91"/>
      <c r="J60" s="91"/>
      <c r="K60" s="91"/>
      <c r="L60" s="91"/>
      <c r="M60" s="91"/>
      <c r="N60" s="91"/>
      <c r="O60" s="91"/>
      <c r="P60" s="91"/>
      <c r="Q60" s="91"/>
      <c r="R60" s="91"/>
    </row>
    <row r="62" spans="1:23" x14ac:dyDescent="0.25">
      <c r="A62" s="61" t="s">
        <v>61</v>
      </c>
    </row>
    <row r="63" spans="1:23" x14ac:dyDescent="0.25">
      <c r="A63" s="61"/>
    </row>
    <row r="64" spans="1:23" x14ac:dyDescent="0.25">
      <c r="A64" s="61" t="s">
        <v>77</v>
      </c>
    </row>
    <row r="65" spans="1:15" x14ac:dyDescent="0.25">
      <c r="A65" s="61"/>
      <c r="B65" s="62"/>
      <c r="C65" s="63"/>
      <c r="D65" s="63"/>
      <c r="E65" s="63"/>
      <c r="F65" s="63"/>
      <c r="G65" s="63"/>
      <c r="H65" s="63"/>
      <c r="I65" s="64"/>
      <c r="J65" s="63"/>
      <c r="K65" s="63"/>
      <c r="L65" s="63"/>
      <c r="M65" s="63"/>
      <c r="N65" s="63"/>
      <c r="O65" s="63"/>
    </row>
    <row r="66" spans="1:15" x14ac:dyDescent="0.25">
      <c r="A66" s="80" t="s">
        <v>75</v>
      </c>
    </row>
  </sheetData>
  <mergeCells count="15">
    <mergeCell ref="A8:W8"/>
    <mergeCell ref="A1:W1"/>
    <mergeCell ref="A2:W2"/>
    <mergeCell ref="A3:W3"/>
    <mergeCell ref="A4:W4"/>
    <mergeCell ref="A5:W5"/>
    <mergeCell ref="L34:Q34"/>
    <mergeCell ref="A55:W55"/>
    <mergeCell ref="A59:R59"/>
    <mergeCell ref="C10:I10"/>
    <mergeCell ref="L10:O10"/>
    <mergeCell ref="Q10:R10"/>
    <mergeCell ref="T10:U10"/>
    <mergeCell ref="A30:W30"/>
    <mergeCell ref="H32:Q32"/>
  </mergeCells>
  <hyperlinks>
    <hyperlink ref="A4" r:id="rId1" xr:uid="{EC6D9D34-CA64-4B5B-B133-3439B1CDAE98}"/>
  </hyperlinks>
  <printOptions horizontalCentered="1" verticalCentered="1"/>
  <pageMargins left="0" right="0" top="0.25" bottom="0.25" header="0.3" footer="0.3"/>
  <pageSetup scale="6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DE044-52BF-4335-A0ED-65C2E0F5AD07}">
  <sheetPr>
    <pageSetUpPr fitToPage="1"/>
  </sheetPr>
  <dimension ref="A1:W66"/>
  <sheetViews>
    <sheetView zoomScaleNormal="100" workbookViewId="0">
      <selection activeCell="A4" sqref="A4:W4"/>
    </sheetView>
  </sheetViews>
  <sheetFormatPr defaultRowHeight="15" x14ac:dyDescent="0.25"/>
  <cols>
    <col min="1" max="1" width="9.28515625" style="5" customWidth="1"/>
    <col min="2" max="2" width="1.7109375" style="5" customWidth="1"/>
    <col min="3" max="3" width="14.5703125" style="29" customWidth="1"/>
    <col min="4" max="4" width="12.85546875" style="29" customWidth="1"/>
    <col min="5" max="5" width="14.5703125" style="29" customWidth="1"/>
    <col min="6" max="6" width="15.140625" style="29" customWidth="1"/>
    <col min="7" max="7" width="1.140625" style="29" customWidth="1"/>
    <col min="8" max="8" width="14.28515625" style="29" customWidth="1"/>
    <col min="9" max="9" width="11.140625" style="28" bestFit="1" customWidth="1"/>
    <col min="10" max="10" width="11.85546875" style="29"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2" style="29" customWidth="1"/>
    <col min="17" max="17" width="11.42578125" style="29" customWidth="1"/>
    <col min="18" max="18" width="12.140625" style="29" customWidth="1"/>
    <col min="19" max="19" width="2" style="1" customWidth="1"/>
    <col min="20" max="20" width="14.28515625" style="1" customWidth="1"/>
    <col min="21" max="21" width="12.140625" style="1" customWidth="1"/>
    <col min="22" max="22" width="2" style="1" customWidth="1"/>
    <col min="23" max="23" width="14.28515625" style="1" customWidth="1"/>
    <col min="24" max="260" width="9.140625" style="1"/>
    <col min="261" max="261" width="9.28515625" style="1" customWidth="1"/>
    <col min="262" max="262" width="1.7109375" style="1" customWidth="1"/>
    <col min="263" max="266" width="12" style="1" customWidth="1"/>
    <col min="267" max="267" width="11.85546875" style="1" customWidth="1"/>
    <col min="268" max="268" width="10.7109375" style="1" customWidth="1"/>
    <col min="269" max="269" width="10.5703125" style="1" customWidth="1"/>
    <col min="270" max="270" width="1.140625" style="1" customWidth="1"/>
    <col min="271" max="271" width="11.28515625" style="1" customWidth="1"/>
    <col min="272" max="272" width="12.7109375" style="1" customWidth="1"/>
    <col min="273" max="273" width="11.5703125" style="1" customWidth="1"/>
    <col min="274" max="274" width="12.42578125" style="1" customWidth="1"/>
    <col min="275" max="275" width="1.5703125" style="1" customWidth="1"/>
    <col min="276" max="276" width="11.42578125" style="1" customWidth="1"/>
    <col min="277" max="277" width="12.140625" style="1" customWidth="1"/>
    <col min="278" max="278" width="1.7109375" style="1" customWidth="1"/>
    <col min="279" max="279" width="13.5703125" style="1" customWidth="1"/>
    <col min="280" max="516" width="9.140625" style="1"/>
    <col min="517" max="517" width="9.28515625" style="1" customWidth="1"/>
    <col min="518" max="518" width="1.7109375" style="1" customWidth="1"/>
    <col min="519" max="522" width="12" style="1" customWidth="1"/>
    <col min="523" max="523" width="11.85546875" style="1" customWidth="1"/>
    <col min="524" max="524" width="10.7109375" style="1" customWidth="1"/>
    <col min="525" max="525" width="10.5703125" style="1" customWidth="1"/>
    <col min="526" max="526" width="1.140625" style="1" customWidth="1"/>
    <col min="527" max="527" width="11.28515625" style="1" customWidth="1"/>
    <col min="528" max="528" width="12.7109375" style="1" customWidth="1"/>
    <col min="529" max="529" width="11.5703125" style="1" customWidth="1"/>
    <col min="530" max="530" width="12.42578125" style="1" customWidth="1"/>
    <col min="531" max="531" width="1.5703125" style="1" customWidth="1"/>
    <col min="532" max="532" width="11.42578125" style="1" customWidth="1"/>
    <col min="533" max="533" width="12.140625" style="1" customWidth="1"/>
    <col min="534" max="534" width="1.7109375" style="1" customWidth="1"/>
    <col min="535" max="535" width="13.5703125" style="1" customWidth="1"/>
    <col min="536" max="772" width="9.140625" style="1"/>
    <col min="773" max="773" width="9.28515625" style="1" customWidth="1"/>
    <col min="774" max="774" width="1.7109375" style="1" customWidth="1"/>
    <col min="775" max="778" width="12" style="1" customWidth="1"/>
    <col min="779" max="779" width="11.85546875" style="1" customWidth="1"/>
    <col min="780" max="780" width="10.7109375" style="1" customWidth="1"/>
    <col min="781" max="781" width="10.5703125" style="1" customWidth="1"/>
    <col min="782" max="782" width="1.140625" style="1" customWidth="1"/>
    <col min="783" max="783" width="11.28515625" style="1" customWidth="1"/>
    <col min="784" max="784" width="12.7109375" style="1" customWidth="1"/>
    <col min="785" max="785" width="11.5703125" style="1" customWidth="1"/>
    <col min="786" max="786" width="12.42578125" style="1" customWidth="1"/>
    <col min="787" max="787" width="1.5703125" style="1" customWidth="1"/>
    <col min="788" max="788" width="11.42578125" style="1" customWidth="1"/>
    <col min="789" max="789" width="12.140625" style="1" customWidth="1"/>
    <col min="790" max="790" width="1.7109375" style="1" customWidth="1"/>
    <col min="791" max="791" width="13.5703125" style="1" customWidth="1"/>
    <col min="792" max="1028" width="9.140625" style="1"/>
    <col min="1029" max="1029" width="9.28515625" style="1" customWidth="1"/>
    <col min="1030" max="1030" width="1.7109375" style="1" customWidth="1"/>
    <col min="1031" max="1034" width="12" style="1" customWidth="1"/>
    <col min="1035" max="1035" width="11.85546875" style="1" customWidth="1"/>
    <col min="1036" max="1036" width="10.7109375" style="1" customWidth="1"/>
    <col min="1037" max="1037" width="10.5703125" style="1" customWidth="1"/>
    <col min="1038" max="1038" width="1.140625" style="1" customWidth="1"/>
    <col min="1039" max="1039" width="11.28515625" style="1" customWidth="1"/>
    <col min="1040" max="1040" width="12.7109375" style="1" customWidth="1"/>
    <col min="1041" max="1041" width="11.5703125" style="1" customWidth="1"/>
    <col min="1042" max="1042" width="12.42578125" style="1" customWidth="1"/>
    <col min="1043" max="1043" width="1.5703125" style="1" customWidth="1"/>
    <col min="1044" max="1044" width="11.42578125" style="1" customWidth="1"/>
    <col min="1045" max="1045" width="12.140625" style="1" customWidth="1"/>
    <col min="1046" max="1046" width="1.7109375" style="1" customWidth="1"/>
    <col min="1047" max="1047" width="13.5703125" style="1" customWidth="1"/>
    <col min="1048" max="1284" width="9.140625" style="1"/>
    <col min="1285" max="1285" width="9.28515625" style="1" customWidth="1"/>
    <col min="1286" max="1286" width="1.7109375" style="1" customWidth="1"/>
    <col min="1287" max="1290" width="12" style="1" customWidth="1"/>
    <col min="1291" max="1291" width="11.85546875" style="1" customWidth="1"/>
    <col min="1292" max="1292" width="10.7109375" style="1" customWidth="1"/>
    <col min="1293" max="1293" width="10.5703125" style="1" customWidth="1"/>
    <col min="1294" max="1294" width="1.140625" style="1" customWidth="1"/>
    <col min="1295" max="1295" width="11.28515625" style="1" customWidth="1"/>
    <col min="1296" max="1296" width="12.7109375" style="1" customWidth="1"/>
    <col min="1297" max="1297" width="11.5703125" style="1" customWidth="1"/>
    <col min="1298" max="1298" width="12.42578125" style="1" customWidth="1"/>
    <col min="1299" max="1299" width="1.5703125" style="1" customWidth="1"/>
    <col min="1300" max="1300" width="11.42578125" style="1" customWidth="1"/>
    <col min="1301" max="1301" width="12.140625" style="1" customWidth="1"/>
    <col min="1302" max="1302" width="1.7109375" style="1" customWidth="1"/>
    <col min="1303" max="1303" width="13.5703125" style="1" customWidth="1"/>
    <col min="1304" max="1540" width="9.140625" style="1"/>
    <col min="1541" max="1541" width="9.28515625" style="1" customWidth="1"/>
    <col min="1542" max="1542" width="1.7109375" style="1" customWidth="1"/>
    <col min="1543" max="1546" width="12" style="1" customWidth="1"/>
    <col min="1547" max="1547" width="11.85546875" style="1" customWidth="1"/>
    <col min="1548" max="1548" width="10.7109375" style="1" customWidth="1"/>
    <col min="1549" max="1549" width="10.5703125" style="1" customWidth="1"/>
    <col min="1550" max="1550" width="1.140625" style="1" customWidth="1"/>
    <col min="1551" max="1551" width="11.28515625" style="1" customWidth="1"/>
    <col min="1552" max="1552" width="12.7109375" style="1" customWidth="1"/>
    <col min="1553" max="1553" width="11.5703125" style="1" customWidth="1"/>
    <col min="1554" max="1554" width="12.42578125" style="1" customWidth="1"/>
    <col min="1555" max="1555" width="1.5703125" style="1" customWidth="1"/>
    <col min="1556" max="1556" width="11.42578125" style="1" customWidth="1"/>
    <col min="1557" max="1557" width="12.140625" style="1" customWidth="1"/>
    <col min="1558" max="1558" width="1.7109375" style="1" customWidth="1"/>
    <col min="1559" max="1559" width="13.5703125" style="1" customWidth="1"/>
    <col min="1560" max="1796" width="9.140625" style="1"/>
    <col min="1797" max="1797" width="9.28515625" style="1" customWidth="1"/>
    <col min="1798" max="1798" width="1.7109375" style="1" customWidth="1"/>
    <col min="1799" max="1802" width="12" style="1" customWidth="1"/>
    <col min="1803" max="1803" width="11.85546875" style="1" customWidth="1"/>
    <col min="1804" max="1804" width="10.7109375" style="1" customWidth="1"/>
    <col min="1805" max="1805" width="10.5703125" style="1" customWidth="1"/>
    <col min="1806" max="1806" width="1.140625" style="1" customWidth="1"/>
    <col min="1807" max="1807" width="11.28515625" style="1" customWidth="1"/>
    <col min="1808" max="1808" width="12.7109375" style="1" customWidth="1"/>
    <col min="1809" max="1809" width="11.5703125" style="1" customWidth="1"/>
    <col min="1810" max="1810" width="12.42578125" style="1" customWidth="1"/>
    <col min="1811" max="1811" width="1.5703125" style="1" customWidth="1"/>
    <col min="1812" max="1812" width="11.42578125" style="1" customWidth="1"/>
    <col min="1813" max="1813" width="12.140625" style="1" customWidth="1"/>
    <col min="1814" max="1814" width="1.7109375" style="1" customWidth="1"/>
    <col min="1815" max="1815" width="13.5703125" style="1" customWidth="1"/>
    <col min="1816" max="2052" width="9.140625" style="1"/>
    <col min="2053" max="2053" width="9.28515625" style="1" customWidth="1"/>
    <col min="2054" max="2054" width="1.7109375" style="1" customWidth="1"/>
    <col min="2055" max="2058" width="12" style="1" customWidth="1"/>
    <col min="2059" max="2059" width="11.85546875" style="1" customWidth="1"/>
    <col min="2060" max="2060" width="10.7109375" style="1" customWidth="1"/>
    <col min="2061" max="2061" width="10.5703125" style="1" customWidth="1"/>
    <col min="2062" max="2062" width="1.140625" style="1" customWidth="1"/>
    <col min="2063" max="2063" width="11.28515625" style="1" customWidth="1"/>
    <col min="2064" max="2064" width="12.7109375" style="1" customWidth="1"/>
    <col min="2065" max="2065" width="11.5703125" style="1" customWidth="1"/>
    <col min="2066" max="2066" width="12.42578125" style="1" customWidth="1"/>
    <col min="2067" max="2067" width="1.5703125" style="1" customWidth="1"/>
    <col min="2068" max="2068" width="11.42578125" style="1" customWidth="1"/>
    <col min="2069" max="2069" width="12.140625" style="1" customWidth="1"/>
    <col min="2070" max="2070" width="1.7109375" style="1" customWidth="1"/>
    <col min="2071" max="2071" width="13.5703125" style="1" customWidth="1"/>
    <col min="2072" max="2308" width="9.140625" style="1"/>
    <col min="2309" max="2309" width="9.28515625" style="1" customWidth="1"/>
    <col min="2310" max="2310" width="1.7109375" style="1" customWidth="1"/>
    <col min="2311" max="2314" width="12" style="1" customWidth="1"/>
    <col min="2315" max="2315" width="11.85546875" style="1" customWidth="1"/>
    <col min="2316" max="2316" width="10.7109375" style="1" customWidth="1"/>
    <col min="2317" max="2317" width="10.5703125" style="1" customWidth="1"/>
    <col min="2318" max="2318" width="1.140625" style="1" customWidth="1"/>
    <col min="2319" max="2319" width="11.28515625" style="1" customWidth="1"/>
    <col min="2320" max="2320" width="12.7109375" style="1" customWidth="1"/>
    <col min="2321" max="2321" width="11.5703125" style="1" customWidth="1"/>
    <col min="2322" max="2322" width="12.42578125" style="1" customWidth="1"/>
    <col min="2323" max="2323" width="1.5703125" style="1" customWidth="1"/>
    <col min="2324" max="2324" width="11.42578125" style="1" customWidth="1"/>
    <col min="2325" max="2325" width="12.140625" style="1" customWidth="1"/>
    <col min="2326" max="2326" width="1.7109375" style="1" customWidth="1"/>
    <col min="2327" max="2327" width="13.5703125" style="1" customWidth="1"/>
    <col min="2328" max="2564" width="9.140625" style="1"/>
    <col min="2565" max="2565" width="9.28515625" style="1" customWidth="1"/>
    <col min="2566" max="2566" width="1.7109375" style="1" customWidth="1"/>
    <col min="2567" max="2570" width="12" style="1" customWidth="1"/>
    <col min="2571" max="2571" width="11.85546875" style="1" customWidth="1"/>
    <col min="2572" max="2572" width="10.7109375" style="1" customWidth="1"/>
    <col min="2573" max="2573" width="10.5703125" style="1" customWidth="1"/>
    <col min="2574" max="2574" width="1.140625" style="1" customWidth="1"/>
    <col min="2575" max="2575" width="11.28515625" style="1" customWidth="1"/>
    <col min="2576" max="2576" width="12.7109375" style="1" customWidth="1"/>
    <col min="2577" max="2577" width="11.5703125" style="1" customWidth="1"/>
    <col min="2578" max="2578" width="12.42578125" style="1" customWidth="1"/>
    <col min="2579" max="2579" width="1.5703125" style="1" customWidth="1"/>
    <col min="2580" max="2580" width="11.42578125" style="1" customWidth="1"/>
    <col min="2581" max="2581" width="12.140625" style="1" customWidth="1"/>
    <col min="2582" max="2582" width="1.7109375" style="1" customWidth="1"/>
    <col min="2583" max="2583" width="13.5703125" style="1" customWidth="1"/>
    <col min="2584" max="2820" width="9.140625" style="1"/>
    <col min="2821" max="2821" width="9.28515625" style="1" customWidth="1"/>
    <col min="2822" max="2822" width="1.7109375" style="1" customWidth="1"/>
    <col min="2823" max="2826" width="12" style="1" customWidth="1"/>
    <col min="2827" max="2827" width="11.85546875" style="1" customWidth="1"/>
    <col min="2828" max="2828" width="10.7109375" style="1" customWidth="1"/>
    <col min="2829" max="2829" width="10.5703125" style="1" customWidth="1"/>
    <col min="2830" max="2830" width="1.140625" style="1" customWidth="1"/>
    <col min="2831" max="2831" width="11.28515625" style="1" customWidth="1"/>
    <col min="2832" max="2832" width="12.7109375" style="1" customWidth="1"/>
    <col min="2833" max="2833" width="11.5703125" style="1" customWidth="1"/>
    <col min="2834" max="2834" width="12.42578125" style="1" customWidth="1"/>
    <col min="2835" max="2835" width="1.5703125" style="1" customWidth="1"/>
    <col min="2836" max="2836" width="11.42578125" style="1" customWidth="1"/>
    <col min="2837" max="2837" width="12.140625" style="1" customWidth="1"/>
    <col min="2838" max="2838" width="1.7109375" style="1" customWidth="1"/>
    <col min="2839" max="2839" width="13.5703125" style="1" customWidth="1"/>
    <col min="2840" max="3076" width="9.140625" style="1"/>
    <col min="3077" max="3077" width="9.28515625" style="1" customWidth="1"/>
    <col min="3078" max="3078" width="1.7109375" style="1" customWidth="1"/>
    <col min="3079" max="3082" width="12" style="1" customWidth="1"/>
    <col min="3083" max="3083" width="11.85546875" style="1" customWidth="1"/>
    <col min="3084" max="3084" width="10.7109375" style="1" customWidth="1"/>
    <col min="3085" max="3085" width="10.5703125" style="1" customWidth="1"/>
    <col min="3086" max="3086" width="1.140625" style="1" customWidth="1"/>
    <col min="3087" max="3087" width="11.28515625" style="1" customWidth="1"/>
    <col min="3088" max="3088" width="12.7109375" style="1" customWidth="1"/>
    <col min="3089" max="3089" width="11.5703125" style="1" customWidth="1"/>
    <col min="3090" max="3090" width="12.42578125" style="1" customWidth="1"/>
    <col min="3091" max="3091" width="1.5703125" style="1" customWidth="1"/>
    <col min="3092" max="3092" width="11.42578125" style="1" customWidth="1"/>
    <col min="3093" max="3093" width="12.140625" style="1" customWidth="1"/>
    <col min="3094" max="3094" width="1.7109375" style="1" customWidth="1"/>
    <col min="3095" max="3095" width="13.5703125" style="1" customWidth="1"/>
    <col min="3096" max="3332" width="9.140625" style="1"/>
    <col min="3333" max="3333" width="9.28515625" style="1" customWidth="1"/>
    <col min="3334" max="3334" width="1.7109375" style="1" customWidth="1"/>
    <col min="3335" max="3338" width="12" style="1" customWidth="1"/>
    <col min="3339" max="3339" width="11.85546875" style="1" customWidth="1"/>
    <col min="3340" max="3340" width="10.7109375" style="1" customWidth="1"/>
    <col min="3341" max="3341" width="10.5703125" style="1" customWidth="1"/>
    <col min="3342" max="3342" width="1.140625" style="1" customWidth="1"/>
    <col min="3343" max="3343" width="11.28515625" style="1" customWidth="1"/>
    <col min="3344" max="3344" width="12.7109375" style="1" customWidth="1"/>
    <col min="3345" max="3345" width="11.5703125" style="1" customWidth="1"/>
    <col min="3346" max="3346" width="12.42578125" style="1" customWidth="1"/>
    <col min="3347" max="3347" width="1.5703125" style="1" customWidth="1"/>
    <col min="3348" max="3348" width="11.42578125" style="1" customWidth="1"/>
    <col min="3349" max="3349" width="12.140625" style="1" customWidth="1"/>
    <col min="3350" max="3350" width="1.7109375" style="1" customWidth="1"/>
    <col min="3351" max="3351" width="13.5703125" style="1" customWidth="1"/>
    <col min="3352" max="3588" width="9.140625" style="1"/>
    <col min="3589" max="3589" width="9.28515625" style="1" customWidth="1"/>
    <col min="3590" max="3590" width="1.7109375" style="1" customWidth="1"/>
    <col min="3591" max="3594" width="12" style="1" customWidth="1"/>
    <col min="3595" max="3595" width="11.85546875" style="1" customWidth="1"/>
    <col min="3596" max="3596" width="10.7109375" style="1" customWidth="1"/>
    <col min="3597" max="3597" width="10.5703125" style="1" customWidth="1"/>
    <col min="3598" max="3598" width="1.140625" style="1" customWidth="1"/>
    <col min="3599" max="3599" width="11.28515625" style="1" customWidth="1"/>
    <col min="3600" max="3600" width="12.7109375" style="1" customWidth="1"/>
    <col min="3601" max="3601" width="11.5703125" style="1" customWidth="1"/>
    <col min="3602" max="3602" width="12.42578125" style="1" customWidth="1"/>
    <col min="3603" max="3603" width="1.5703125" style="1" customWidth="1"/>
    <col min="3604" max="3604" width="11.42578125" style="1" customWidth="1"/>
    <col min="3605" max="3605" width="12.140625" style="1" customWidth="1"/>
    <col min="3606" max="3606" width="1.7109375" style="1" customWidth="1"/>
    <col min="3607" max="3607" width="13.5703125" style="1" customWidth="1"/>
    <col min="3608" max="3844" width="9.140625" style="1"/>
    <col min="3845" max="3845" width="9.28515625" style="1" customWidth="1"/>
    <col min="3846" max="3846" width="1.7109375" style="1" customWidth="1"/>
    <col min="3847" max="3850" width="12" style="1" customWidth="1"/>
    <col min="3851" max="3851" width="11.85546875" style="1" customWidth="1"/>
    <col min="3852" max="3852" width="10.7109375" style="1" customWidth="1"/>
    <col min="3853" max="3853" width="10.5703125" style="1" customWidth="1"/>
    <col min="3854" max="3854" width="1.140625" style="1" customWidth="1"/>
    <col min="3855" max="3855" width="11.28515625" style="1" customWidth="1"/>
    <col min="3856" max="3856" width="12.7109375" style="1" customWidth="1"/>
    <col min="3857" max="3857" width="11.5703125" style="1" customWidth="1"/>
    <col min="3858" max="3858" width="12.42578125" style="1" customWidth="1"/>
    <col min="3859" max="3859" width="1.5703125" style="1" customWidth="1"/>
    <col min="3860" max="3860" width="11.42578125" style="1" customWidth="1"/>
    <col min="3861" max="3861" width="12.140625" style="1" customWidth="1"/>
    <col min="3862" max="3862" width="1.7109375" style="1" customWidth="1"/>
    <col min="3863" max="3863" width="13.5703125" style="1" customWidth="1"/>
    <col min="3864" max="4100" width="9.140625" style="1"/>
    <col min="4101" max="4101" width="9.28515625" style="1" customWidth="1"/>
    <col min="4102" max="4102" width="1.7109375" style="1" customWidth="1"/>
    <col min="4103" max="4106" width="12" style="1" customWidth="1"/>
    <col min="4107" max="4107" width="11.85546875" style="1" customWidth="1"/>
    <col min="4108" max="4108" width="10.7109375" style="1" customWidth="1"/>
    <col min="4109" max="4109" width="10.5703125" style="1" customWidth="1"/>
    <col min="4110" max="4110" width="1.140625" style="1" customWidth="1"/>
    <col min="4111" max="4111" width="11.28515625" style="1" customWidth="1"/>
    <col min="4112" max="4112" width="12.7109375" style="1" customWidth="1"/>
    <col min="4113" max="4113" width="11.5703125" style="1" customWidth="1"/>
    <col min="4114" max="4114" width="12.42578125" style="1" customWidth="1"/>
    <col min="4115" max="4115" width="1.5703125" style="1" customWidth="1"/>
    <col min="4116" max="4116" width="11.42578125" style="1" customWidth="1"/>
    <col min="4117" max="4117" width="12.140625" style="1" customWidth="1"/>
    <col min="4118" max="4118" width="1.7109375" style="1" customWidth="1"/>
    <col min="4119" max="4119" width="13.5703125" style="1" customWidth="1"/>
    <col min="4120" max="4356" width="9.140625" style="1"/>
    <col min="4357" max="4357" width="9.28515625" style="1" customWidth="1"/>
    <col min="4358" max="4358" width="1.7109375" style="1" customWidth="1"/>
    <col min="4359" max="4362" width="12" style="1" customWidth="1"/>
    <col min="4363" max="4363" width="11.85546875" style="1" customWidth="1"/>
    <col min="4364" max="4364" width="10.7109375" style="1" customWidth="1"/>
    <col min="4365" max="4365" width="10.5703125" style="1" customWidth="1"/>
    <col min="4366" max="4366" width="1.140625" style="1" customWidth="1"/>
    <col min="4367" max="4367" width="11.28515625" style="1" customWidth="1"/>
    <col min="4368" max="4368" width="12.7109375" style="1" customWidth="1"/>
    <col min="4369" max="4369" width="11.5703125" style="1" customWidth="1"/>
    <col min="4370" max="4370" width="12.42578125" style="1" customWidth="1"/>
    <col min="4371" max="4371" width="1.5703125" style="1" customWidth="1"/>
    <col min="4372" max="4372" width="11.42578125" style="1" customWidth="1"/>
    <col min="4373" max="4373" width="12.140625" style="1" customWidth="1"/>
    <col min="4374" max="4374" width="1.7109375" style="1" customWidth="1"/>
    <col min="4375" max="4375" width="13.5703125" style="1" customWidth="1"/>
    <col min="4376" max="4612" width="9.140625" style="1"/>
    <col min="4613" max="4613" width="9.28515625" style="1" customWidth="1"/>
    <col min="4614" max="4614" width="1.7109375" style="1" customWidth="1"/>
    <col min="4615" max="4618" width="12" style="1" customWidth="1"/>
    <col min="4619" max="4619" width="11.85546875" style="1" customWidth="1"/>
    <col min="4620" max="4620" width="10.7109375" style="1" customWidth="1"/>
    <col min="4621" max="4621" width="10.5703125" style="1" customWidth="1"/>
    <col min="4622" max="4622" width="1.140625" style="1" customWidth="1"/>
    <col min="4623" max="4623" width="11.28515625" style="1" customWidth="1"/>
    <col min="4624" max="4624" width="12.7109375" style="1" customWidth="1"/>
    <col min="4625" max="4625" width="11.5703125" style="1" customWidth="1"/>
    <col min="4626" max="4626" width="12.42578125" style="1" customWidth="1"/>
    <col min="4627" max="4627" width="1.5703125" style="1" customWidth="1"/>
    <col min="4628" max="4628" width="11.42578125" style="1" customWidth="1"/>
    <col min="4629" max="4629" width="12.140625" style="1" customWidth="1"/>
    <col min="4630" max="4630" width="1.7109375" style="1" customWidth="1"/>
    <col min="4631" max="4631" width="13.5703125" style="1" customWidth="1"/>
    <col min="4632" max="4868" width="9.140625" style="1"/>
    <col min="4869" max="4869" width="9.28515625" style="1" customWidth="1"/>
    <col min="4870" max="4870" width="1.7109375" style="1" customWidth="1"/>
    <col min="4871" max="4874" width="12" style="1" customWidth="1"/>
    <col min="4875" max="4875" width="11.85546875" style="1" customWidth="1"/>
    <col min="4876" max="4876" width="10.7109375" style="1" customWidth="1"/>
    <col min="4877" max="4877" width="10.5703125" style="1" customWidth="1"/>
    <col min="4878" max="4878" width="1.140625" style="1" customWidth="1"/>
    <col min="4879" max="4879" width="11.28515625" style="1" customWidth="1"/>
    <col min="4880" max="4880" width="12.7109375" style="1" customWidth="1"/>
    <col min="4881" max="4881" width="11.5703125" style="1" customWidth="1"/>
    <col min="4882" max="4882" width="12.42578125" style="1" customWidth="1"/>
    <col min="4883" max="4883" width="1.5703125" style="1" customWidth="1"/>
    <col min="4884" max="4884" width="11.42578125" style="1" customWidth="1"/>
    <col min="4885" max="4885" width="12.140625" style="1" customWidth="1"/>
    <col min="4886" max="4886" width="1.7109375" style="1" customWidth="1"/>
    <col min="4887" max="4887" width="13.5703125" style="1" customWidth="1"/>
    <col min="4888" max="5124" width="9.140625" style="1"/>
    <col min="5125" max="5125" width="9.28515625" style="1" customWidth="1"/>
    <col min="5126" max="5126" width="1.7109375" style="1" customWidth="1"/>
    <col min="5127" max="5130" width="12" style="1" customWidth="1"/>
    <col min="5131" max="5131" width="11.85546875" style="1" customWidth="1"/>
    <col min="5132" max="5132" width="10.7109375" style="1" customWidth="1"/>
    <col min="5133" max="5133" width="10.5703125" style="1" customWidth="1"/>
    <col min="5134" max="5134" width="1.140625" style="1" customWidth="1"/>
    <col min="5135" max="5135" width="11.28515625" style="1" customWidth="1"/>
    <col min="5136" max="5136" width="12.7109375" style="1" customWidth="1"/>
    <col min="5137" max="5137" width="11.5703125" style="1" customWidth="1"/>
    <col min="5138" max="5138" width="12.42578125" style="1" customWidth="1"/>
    <col min="5139" max="5139" width="1.5703125" style="1" customWidth="1"/>
    <col min="5140" max="5140" width="11.42578125" style="1" customWidth="1"/>
    <col min="5141" max="5141" width="12.140625" style="1" customWidth="1"/>
    <col min="5142" max="5142" width="1.7109375" style="1" customWidth="1"/>
    <col min="5143" max="5143" width="13.5703125" style="1" customWidth="1"/>
    <col min="5144" max="5380" width="9.140625" style="1"/>
    <col min="5381" max="5381" width="9.28515625" style="1" customWidth="1"/>
    <col min="5382" max="5382" width="1.7109375" style="1" customWidth="1"/>
    <col min="5383" max="5386" width="12" style="1" customWidth="1"/>
    <col min="5387" max="5387" width="11.85546875" style="1" customWidth="1"/>
    <col min="5388" max="5388" width="10.7109375" style="1" customWidth="1"/>
    <col min="5389" max="5389" width="10.5703125" style="1" customWidth="1"/>
    <col min="5390" max="5390" width="1.140625" style="1" customWidth="1"/>
    <col min="5391" max="5391" width="11.28515625" style="1" customWidth="1"/>
    <col min="5392" max="5392" width="12.7109375" style="1" customWidth="1"/>
    <col min="5393" max="5393" width="11.5703125" style="1" customWidth="1"/>
    <col min="5394" max="5394" width="12.42578125" style="1" customWidth="1"/>
    <col min="5395" max="5395" width="1.5703125" style="1" customWidth="1"/>
    <col min="5396" max="5396" width="11.42578125" style="1" customWidth="1"/>
    <col min="5397" max="5397" width="12.140625" style="1" customWidth="1"/>
    <col min="5398" max="5398" width="1.7109375" style="1" customWidth="1"/>
    <col min="5399" max="5399" width="13.5703125" style="1" customWidth="1"/>
    <col min="5400" max="5636" width="9.140625" style="1"/>
    <col min="5637" max="5637" width="9.28515625" style="1" customWidth="1"/>
    <col min="5638" max="5638" width="1.7109375" style="1" customWidth="1"/>
    <col min="5639" max="5642" width="12" style="1" customWidth="1"/>
    <col min="5643" max="5643" width="11.85546875" style="1" customWidth="1"/>
    <col min="5644" max="5644" width="10.7109375" style="1" customWidth="1"/>
    <col min="5645" max="5645" width="10.5703125" style="1" customWidth="1"/>
    <col min="5646" max="5646" width="1.140625" style="1" customWidth="1"/>
    <col min="5647" max="5647" width="11.28515625" style="1" customWidth="1"/>
    <col min="5648" max="5648" width="12.7109375" style="1" customWidth="1"/>
    <col min="5649" max="5649" width="11.5703125" style="1" customWidth="1"/>
    <col min="5650" max="5650" width="12.42578125" style="1" customWidth="1"/>
    <col min="5651" max="5651" width="1.5703125" style="1" customWidth="1"/>
    <col min="5652" max="5652" width="11.42578125" style="1" customWidth="1"/>
    <col min="5653" max="5653" width="12.140625" style="1" customWidth="1"/>
    <col min="5654" max="5654" width="1.7109375" style="1" customWidth="1"/>
    <col min="5655" max="5655" width="13.5703125" style="1" customWidth="1"/>
    <col min="5656" max="5892" width="9.140625" style="1"/>
    <col min="5893" max="5893" width="9.28515625" style="1" customWidth="1"/>
    <col min="5894" max="5894" width="1.7109375" style="1" customWidth="1"/>
    <col min="5895" max="5898" width="12" style="1" customWidth="1"/>
    <col min="5899" max="5899" width="11.85546875" style="1" customWidth="1"/>
    <col min="5900" max="5900" width="10.7109375" style="1" customWidth="1"/>
    <col min="5901" max="5901" width="10.5703125" style="1" customWidth="1"/>
    <col min="5902" max="5902" width="1.140625" style="1" customWidth="1"/>
    <col min="5903" max="5903" width="11.28515625" style="1" customWidth="1"/>
    <col min="5904" max="5904" width="12.7109375" style="1" customWidth="1"/>
    <col min="5905" max="5905" width="11.5703125" style="1" customWidth="1"/>
    <col min="5906" max="5906" width="12.42578125" style="1" customWidth="1"/>
    <col min="5907" max="5907" width="1.5703125" style="1" customWidth="1"/>
    <col min="5908" max="5908" width="11.42578125" style="1" customWidth="1"/>
    <col min="5909" max="5909" width="12.140625" style="1" customWidth="1"/>
    <col min="5910" max="5910" width="1.7109375" style="1" customWidth="1"/>
    <col min="5911" max="5911" width="13.5703125" style="1" customWidth="1"/>
    <col min="5912" max="6148" width="9.140625" style="1"/>
    <col min="6149" max="6149" width="9.28515625" style="1" customWidth="1"/>
    <col min="6150" max="6150" width="1.7109375" style="1" customWidth="1"/>
    <col min="6151" max="6154" width="12" style="1" customWidth="1"/>
    <col min="6155" max="6155" width="11.85546875" style="1" customWidth="1"/>
    <col min="6156" max="6156" width="10.7109375" style="1" customWidth="1"/>
    <col min="6157" max="6157" width="10.5703125" style="1" customWidth="1"/>
    <col min="6158" max="6158" width="1.140625" style="1" customWidth="1"/>
    <col min="6159" max="6159" width="11.28515625" style="1" customWidth="1"/>
    <col min="6160" max="6160" width="12.7109375" style="1" customWidth="1"/>
    <col min="6161" max="6161" width="11.5703125" style="1" customWidth="1"/>
    <col min="6162" max="6162" width="12.42578125" style="1" customWidth="1"/>
    <col min="6163" max="6163" width="1.5703125" style="1" customWidth="1"/>
    <col min="6164" max="6164" width="11.42578125" style="1" customWidth="1"/>
    <col min="6165" max="6165" width="12.140625" style="1" customWidth="1"/>
    <col min="6166" max="6166" width="1.7109375" style="1" customWidth="1"/>
    <col min="6167" max="6167" width="13.5703125" style="1" customWidth="1"/>
    <col min="6168" max="6404" width="9.140625" style="1"/>
    <col min="6405" max="6405" width="9.28515625" style="1" customWidth="1"/>
    <col min="6406" max="6406" width="1.7109375" style="1" customWidth="1"/>
    <col min="6407" max="6410" width="12" style="1" customWidth="1"/>
    <col min="6411" max="6411" width="11.85546875" style="1" customWidth="1"/>
    <col min="6412" max="6412" width="10.7109375" style="1" customWidth="1"/>
    <col min="6413" max="6413" width="10.5703125" style="1" customWidth="1"/>
    <col min="6414" max="6414" width="1.140625" style="1" customWidth="1"/>
    <col min="6415" max="6415" width="11.28515625" style="1" customWidth="1"/>
    <col min="6416" max="6416" width="12.7109375" style="1" customWidth="1"/>
    <col min="6417" max="6417" width="11.5703125" style="1" customWidth="1"/>
    <col min="6418" max="6418" width="12.42578125" style="1" customWidth="1"/>
    <col min="6419" max="6419" width="1.5703125" style="1" customWidth="1"/>
    <col min="6420" max="6420" width="11.42578125" style="1" customWidth="1"/>
    <col min="6421" max="6421" width="12.140625" style="1" customWidth="1"/>
    <col min="6422" max="6422" width="1.7109375" style="1" customWidth="1"/>
    <col min="6423" max="6423" width="13.5703125" style="1" customWidth="1"/>
    <col min="6424" max="6660" width="9.140625" style="1"/>
    <col min="6661" max="6661" width="9.28515625" style="1" customWidth="1"/>
    <col min="6662" max="6662" width="1.7109375" style="1" customWidth="1"/>
    <col min="6663" max="6666" width="12" style="1" customWidth="1"/>
    <col min="6667" max="6667" width="11.85546875" style="1" customWidth="1"/>
    <col min="6668" max="6668" width="10.7109375" style="1" customWidth="1"/>
    <col min="6669" max="6669" width="10.5703125" style="1" customWidth="1"/>
    <col min="6670" max="6670" width="1.140625" style="1" customWidth="1"/>
    <col min="6671" max="6671" width="11.28515625" style="1" customWidth="1"/>
    <col min="6672" max="6672" width="12.7109375" style="1" customWidth="1"/>
    <col min="6673" max="6673" width="11.5703125" style="1" customWidth="1"/>
    <col min="6674" max="6674" width="12.42578125" style="1" customWidth="1"/>
    <col min="6675" max="6675" width="1.5703125" style="1" customWidth="1"/>
    <col min="6676" max="6676" width="11.42578125" style="1" customWidth="1"/>
    <col min="6677" max="6677" width="12.140625" style="1" customWidth="1"/>
    <col min="6678" max="6678" width="1.7109375" style="1" customWidth="1"/>
    <col min="6679" max="6679" width="13.5703125" style="1" customWidth="1"/>
    <col min="6680" max="6916" width="9.140625" style="1"/>
    <col min="6917" max="6917" width="9.28515625" style="1" customWidth="1"/>
    <col min="6918" max="6918" width="1.7109375" style="1" customWidth="1"/>
    <col min="6919" max="6922" width="12" style="1" customWidth="1"/>
    <col min="6923" max="6923" width="11.85546875" style="1" customWidth="1"/>
    <col min="6924" max="6924" width="10.7109375" style="1" customWidth="1"/>
    <col min="6925" max="6925" width="10.5703125" style="1" customWidth="1"/>
    <col min="6926" max="6926" width="1.140625" style="1" customWidth="1"/>
    <col min="6927" max="6927" width="11.28515625" style="1" customWidth="1"/>
    <col min="6928" max="6928" width="12.7109375" style="1" customWidth="1"/>
    <col min="6929" max="6929" width="11.5703125" style="1" customWidth="1"/>
    <col min="6930" max="6930" width="12.42578125" style="1" customWidth="1"/>
    <col min="6931" max="6931" width="1.5703125" style="1" customWidth="1"/>
    <col min="6932" max="6932" width="11.42578125" style="1" customWidth="1"/>
    <col min="6933" max="6933" width="12.140625" style="1" customWidth="1"/>
    <col min="6934" max="6934" width="1.7109375" style="1" customWidth="1"/>
    <col min="6935" max="6935" width="13.5703125" style="1" customWidth="1"/>
    <col min="6936" max="7172" width="9.140625" style="1"/>
    <col min="7173" max="7173" width="9.28515625" style="1" customWidth="1"/>
    <col min="7174" max="7174" width="1.7109375" style="1" customWidth="1"/>
    <col min="7175" max="7178" width="12" style="1" customWidth="1"/>
    <col min="7179" max="7179" width="11.85546875" style="1" customWidth="1"/>
    <col min="7180" max="7180" width="10.7109375" style="1" customWidth="1"/>
    <col min="7181" max="7181" width="10.5703125" style="1" customWidth="1"/>
    <col min="7182" max="7182" width="1.140625" style="1" customWidth="1"/>
    <col min="7183" max="7183" width="11.28515625" style="1" customWidth="1"/>
    <col min="7184" max="7184" width="12.7109375" style="1" customWidth="1"/>
    <col min="7185" max="7185" width="11.5703125" style="1" customWidth="1"/>
    <col min="7186" max="7186" width="12.42578125" style="1" customWidth="1"/>
    <col min="7187" max="7187" width="1.5703125" style="1" customWidth="1"/>
    <col min="7188" max="7188" width="11.42578125" style="1" customWidth="1"/>
    <col min="7189" max="7189" width="12.140625" style="1" customWidth="1"/>
    <col min="7190" max="7190" width="1.7109375" style="1" customWidth="1"/>
    <col min="7191" max="7191" width="13.5703125" style="1" customWidth="1"/>
    <col min="7192" max="7428" width="9.140625" style="1"/>
    <col min="7429" max="7429" width="9.28515625" style="1" customWidth="1"/>
    <col min="7430" max="7430" width="1.7109375" style="1" customWidth="1"/>
    <col min="7431" max="7434" width="12" style="1" customWidth="1"/>
    <col min="7435" max="7435" width="11.85546875" style="1" customWidth="1"/>
    <col min="7436" max="7436" width="10.7109375" style="1" customWidth="1"/>
    <col min="7437" max="7437" width="10.5703125" style="1" customWidth="1"/>
    <col min="7438" max="7438" width="1.140625" style="1" customWidth="1"/>
    <col min="7439" max="7439" width="11.28515625" style="1" customWidth="1"/>
    <col min="7440" max="7440" width="12.7109375" style="1" customWidth="1"/>
    <col min="7441" max="7441" width="11.5703125" style="1" customWidth="1"/>
    <col min="7442" max="7442" width="12.42578125" style="1" customWidth="1"/>
    <col min="7443" max="7443" width="1.5703125" style="1" customWidth="1"/>
    <col min="7444" max="7444" width="11.42578125" style="1" customWidth="1"/>
    <col min="7445" max="7445" width="12.140625" style="1" customWidth="1"/>
    <col min="7446" max="7446" width="1.7109375" style="1" customWidth="1"/>
    <col min="7447" max="7447" width="13.5703125" style="1" customWidth="1"/>
    <col min="7448" max="7684" width="9.140625" style="1"/>
    <col min="7685" max="7685" width="9.28515625" style="1" customWidth="1"/>
    <col min="7686" max="7686" width="1.7109375" style="1" customWidth="1"/>
    <col min="7687" max="7690" width="12" style="1" customWidth="1"/>
    <col min="7691" max="7691" width="11.85546875" style="1" customWidth="1"/>
    <col min="7692" max="7692" width="10.7109375" style="1" customWidth="1"/>
    <col min="7693" max="7693" width="10.5703125" style="1" customWidth="1"/>
    <col min="7694" max="7694" width="1.140625" style="1" customWidth="1"/>
    <col min="7695" max="7695" width="11.28515625" style="1" customWidth="1"/>
    <col min="7696" max="7696" width="12.7109375" style="1" customWidth="1"/>
    <col min="7697" max="7697" width="11.5703125" style="1" customWidth="1"/>
    <col min="7698" max="7698" width="12.42578125" style="1" customWidth="1"/>
    <col min="7699" max="7699" width="1.5703125" style="1" customWidth="1"/>
    <col min="7700" max="7700" width="11.42578125" style="1" customWidth="1"/>
    <col min="7701" max="7701" width="12.140625" style="1" customWidth="1"/>
    <col min="7702" max="7702" width="1.7109375" style="1" customWidth="1"/>
    <col min="7703" max="7703" width="13.5703125" style="1" customWidth="1"/>
    <col min="7704" max="7940" width="9.140625" style="1"/>
    <col min="7941" max="7941" width="9.28515625" style="1" customWidth="1"/>
    <col min="7942" max="7942" width="1.7109375" style="1" customWidth="1"/>
    <col min="7943" max="7946" width="12" style="1" customWidth="1"/>
    <col min="7947" max="7947" width="11.85546875" style="1" customWidth="1"/>
    <col min="7948" max="7948" width="10.7109375" style="1" customWidth="1"/>
    <col min="7949" max="7949" width="10.5703125" style="1" customWidth="1"/>
    <col min="7950" max="7950" width="1.140625" style="1" customWidth="1"/>
    <col min="7951" max="7951" width="11.28515625" style="1" customWidth="1"/>
    <col min="7952" max="7952" width="12.7109375" style="1" customWidth="1"/>
    <col min="7953" max="7953" width="11.5703125" style="1" customWidth="1"/>
    <col min="7954" max="7954" width="12.42578125" style="1" customWidth="1"/>
    <col min="7955" max="7955" width="1.5703125" style="1" customWidth="1"/>
    <col min="7956" max="7956" width="11.42578125" style="1" customWidth="1"/>
    <col min="7957" max="7957" width="12.140625" style="1" customWidth="1"/>
    <col min="7958" max="7958" width="1.7109375" style="1" customWidth="1"/>
    <col min="7959" max="7959" width="13.5703125" style="1" customWidth="1"/>
    <col min="7960" max="8196" width="9.140625" style="1"/>
    <col min="8197" max="8197" width="9.28515625" style="1" customWidth="1"/>
    <col min="8198" max="8198" width="1.7109375" style="1" customWidth="1"/>
    <col min="8199" max="8202" width="12" style="1" customWidth="1"/>
    <col min="8203" max="8203" width="11.85546875" style="1" customWidth="1"/>
    <col min="8204" max="8204" width="10.7109375" style="1" customWidth="1"/>
    <col min="8205" max="8205" width="10.5703125" style="1" customWidth="1"/>
    <col min="8206" max="8206" width="1.140625" style="1" customWidth="1"/>
    <col min="8207" max="8207" width="11.28515625" style="1" customWidth="1"/>
    <col min="8208" max="8208" width="12.7109375" style="1" customWidth="1"/>
    <col min="8209" max="8209" width="11.5703125" style="1" customWidth="1"/>
    <col min="8210" max="8210" width="12.42578125" style="1" customWidth="1"/>
    <col min="8211" max="8211" width="1.5703125" style="1" customWidth="1"/>
    <col min="8212" max="8212" width="11.42578125" style="1" customWidth="1"/>
    <col min="8213" max="8213" width="12.140625" style="1" customWidth="1"/>
    <col min="8214" max="8214" width="1.7109375" style="1" customWidth="1"/>
    <col min="8215" max="8215" width="13.5703125" style="1" customWidth="1"/>
    <col min="8216" max="8452" width="9.140625" style="1"/>
    <col min="8453" max="8453" width="9.28515625" style="1" customWidth="1"/>
    <col min="8454" max="8454" width="1.7109375" style="1" customWidth="1"/>
    <col min="8455" max="8458" width="12" style="1" customWidth="1"/>
    <col min="8459" max="8459" width="11.85546875" style="1" customWidth="1"/>
    <col min="8460" max="8460" width="10.7109375" style="1" customWidth="1"/>
    <col min="8461" max="8461" width="10.5703125" style="1" customWidth="1"/>
    <col min="8462" max="8462" width="1.140625" style="1" customWidth="1"/>
    <col min="8463" max="8463" width="11.28515625" style="1" customWidth="1"/>
    <col min="8464" max="8464" width="12.7109375" style="1" customWidth="1"/>
    <col min="8465" max="8465" width="11.5703125" style="1" customWidth="1"/>
    <col min="8466" max="8466" width="12.42578125" style="1" customWidth="1"/>
    <col min="8467" max="8467" width="1.5703125" style="1" customWidth="1"/>
    <col min="8468" max="8468" width="11.42578125" style="1" customWidth="1"/>
    <col min="8469" max="8469" width="12.140625" style="1" customWidth="1"/>
    <col min="8470" max="8470" width="1.7109375" style="1" customWidth="1"/>
    <col min="8471" max="8471" width="13.5703125" style="1" customWidth="1"/>
    <col min="8472" max="8708" width="9.140625" style="1"/>
    <col min="8709" max="8709" width="9.28515625" style="1" customWidth="1"/>
    <col min="8710" max="8710" width="1.7109375" style="1" customWidth="1"/>
    <col min="8711" max="8714" width="12" style="1" customWidth="1"/>
    <col min="8715" max="8715" width="11.85546875" style="1" customWidth="1"/>
    <col min="8716" max="8716" width="10.7109375" style="1" customWidth="1"/>
    <col min="8717" max="8717" width="10.5703125" style="1" customWidth="1"/>
    <col min="8718" max="8718" width="1.140625" style="1" customWidth="1"/>
    <col min="8719" max="8719" width="11.28515625" style="1" customWidth="1"/>
    <col min="8720" max="8720" width="12.7109375" style="1" customWidth="1"/>
    <col min="8721" max="8721" width="11.5703125" style="1" customWidth="1"/>
    <col min="8722" max="8722" width="12.42578125" style="1" customWidth="1"/>
    <col min="8723" max="8723" width="1.5703125" style="1" customWidth="1"/>
    <col min="8724" max="8724" width="11.42578125" style="1" customWidth="1"/>
    <col min="8725" max="8725" width="12.140625" style="1" customWidth="1"/>
    <col min="8726" max="8726" width="1.7109375" style="1" customWidth="1"/>
    <col min="8727" max="8727" width="13.5703125" style="1" customWidth="1"/>
    <col min="8728" max="8964" width="9.140625" style="1"/>
    <col min="8965" max="8965" width="9.28515625" style="1" customWidth="1"/>
    <col min="8966" max="8966" width="1.7109375" style="1" customWidth="1"/>
    <col min="8967" max="8970" width="12" style="1" customWidth="1"/>
    <col min="8971" max="8971" width="11.85546875" style="1" customWidth="1"/>
    <col min="8972" max="8972" width="10.7109375" style="1" customWidth="1"/>
    <col min="8973" max="8973" width="10.5703125" style="1" customWidth="1"/>
    <col min="8974" max="8974" width="1.140625" style="1" customWidth="1"/>
    <col min="8975" max="8975" width="11.28515625" style="1" customWidth="1"/>
    <col min="8976" max="8976" width="12.7109375" style="1" customWidth="1"/>
    <col min="8977" max="8977" width="11.5703125" style="1" customWidth="1"/>
    <col min="8978" max="8978" width="12.42578125" style="1" customWidth="1"/>
    <col min="8979" max="8979" width="1.5703125" style="1" customWidth="1"/>
    <col min="8980" max="8980" width="11.42578125" style="1" customWidth="1"/>
    <col min="8981" max="8981" width="12.140625" style="1" customWidth="1"/>
    <col min="8982" max="8982" width="1.7109375" style="1" customWidth="1"/>
    <col min="8983" max="8983" width="13.5703125" style="1" customWidth="1"/>
    <col min="8984" max="9220" width="9.140625" style="1"/>
    <col min="9221" max="9221" width="9.28515625" style="1" customWidth="1"/>
    <col min="9222" max="9222" width="1.7109375" style="1" customWidth="1"/>
    <col min="9223" max="9226" width="12" style="1" customWidth="1"/>
    <col min="9227" max="9227" width="11.85546875" style="1" customWidth="1"/>
    <col min="9228" max="9228" width="10.7109375" style="1" customWidth="1"/>
    <col min="9229" max="9229" width="10.5703125" style="1" customWidth="1"/>
    <col min="9230" max="9230" width="1.140625" style="1" customWidth="1"/>
    <col min="9231" max="9231" width="11.28515625" style="1" customWidth="1"/>
    <col min="9232" max="9232" width="12.7109375" style="1" customWidth="1"/>
    <col min="9233" max="9233" width="11.5703125" style="1" customWidth="1"/>
    <col min="9234" max="9234" width="12.42578125" style="1" customWidth="1"/>
    <col min="9235" max="9235" width="1.5703125" style="1" customWidth="1"/>
    <col min="9236" max="9236" width="11.42578125" style="1" customWidth="1"/>
    <col min="9237" max="9237" width="12.140625" style="1" customWidth="1"/>
    <col min="9238" max="9238" width="1.7109375" style="1" customWidth="1"/>
    <col min="9239" max="9239" width="13.5703125" style="1" customWidth="1"/>
    <col min="9240" max="9476" width="9.140625" style="1"/>
    <col min="9477" max="9477" width="9.28515625" style="1" customWidth="1"/>
    <col min="9478" max="9478" width="1.7109375" style="1" customWidth="1"/>
    <col min="9479" max="9482" width="12" style="1" customWidth="1"/>
    <col min="9483" max="9483" width="11.85546875" style="1" customWidth="1"/>
    <col min="9484" max="9484" width="10.7109375" style="1" customWidth="1"/>
    <col min="9485" max="9485" width="10.5703125" style="1" customWidth="1"/>
    <col min="9486" max="9486" width="1.140625" style="1" customWidth="1"/>
    <col min="9487" max="9487" width="11.28515625" style="1" customWidth="1"/>
    <col min="9488" max="9488" width="12.7109375" style="1" customWidth="1"/>
    <col min="9489" max="9489" width="11.5703125" style="1" customWidth="1"/>
    <col min="9490" max="9490" width="12.42578125" style="1" customWidth="1"/>
    <col min="9491" max="9491" width="1.5703125" style="1" customWidth="1"/>
    <col min="9492" max="9492" width="11.42578125" style="1" customWidth="1"/>
    <col min="9493" max="9493" width="12.140625" style="1" customWidth="1"/>
    <col min="9494" max="9494" width="1.7109375" style="1" customWidth="1"/>
    <col min="9495" max="9495" width="13.5703125" style="1" customWidth="1"/>
    <col min="9496" max="9732" width="9.140625" style="1"/>
    <col min="9733" max="9733" width="9.28515625" style="1" customWidth="1"/>
    <col min="9734" max="9734" width="1.7109375" style="1" customWidth="1"/>
    <col min="9735" max="9738" width="12" style="1" customWidth="1"/>
    <col min="9739" max="9739" width="11.85546875" style="1" customWidth="1"/>
    <col min="9740" max="9740" width="10.7109375" style="1" customWidth="1"/>
    <col min="9741" max="9741" width="10.5703125" style="1" customWidth="1"/>
    <col min="9742" max="9742" width="1.140625" style="1" customWidth="1"/>
    <col min="9743" max="9743" width="11.28515625" style="1" customWidth="1"/>
    <col min="9744" max="9744" width="12.7109375" style="1" customWidth="1"/>
    <col min="9745" max="9745" width="11.5703125" style="1" customWidth="1"/>
    <col min="9746" max="9746" width="12.42578125" style="1" customWidth="1"/>
    <col min="9747" max="9747" width="1.5703125" style="1" customWidth="1"/>
    <col min="9748" max="9748" width="11.42578125" style="1" customWidth="1"/>
    <col min="9749" max="9749" width="12.140625" style="1" customWidth="1"/>
    <col min="9750" max="9750" width="1.7109375" style="1" customWidth="1"/>
    <col min="9751" max="9751" width="13.5703125" style="1" customWidth="1"/>
    <col min="9752" max="9988" width="9.140625" style="1"/>
    <col min="9989" max="9989" width="9.28515625" style="1" customWidth="1"/>
    <col min="9990" max="9990" width="1.7109375" style="1" customWidth="1"/>
    <col min="9991" max="9994" width="12" style="1" customWidth="1"/>
    <col min="9995" max="9995" width="11.85546875" style="1" customWidth="1"/>
    <col min="9996" max="9996" width="10.7109375" style="1" customWidth="1"/>
    <col min="9997" max="9997" width="10.5703125" style="1" customWidth="1"/>
    <col min="9998" max="9998" width="1.140625" style="1" customWidth="1"/>
    <col min="9999" max="9999" width="11.28515625" style="1" customWidth="1"/>
    <col min="10000" max="10000" width="12.7109375" style="1" customWidth="1"/>
    <col min="10001" max="10001" width="11.5703125" style="1" customWidth="1"/>
    <col min="10002" max="10002" width="12.42578125" style="1" customWidth="1"/>
    <col min="10003" max="10003" width="1.5703125" style="1" customWidth="1"/>
    <col min="10004" max="10004" width="11.42578125" style="1" customWidth="1"/>
    <col min="10005" max="10005" width="12.140625" style="1" customWidth="1"/>
    <col min="10006" max="10006" width="1.7109375" style="1" customWidth="1"/>
    <col min="10007" max="10007" width="13.5703125" style="1" customWidth="1"/>
    <col min="10008" max="10244" width="9.140625" style="1"/>
    <col min="10245" max="10245" width="9.28515625" style="1" customWidth="1"/>
    <col min="10246" max="10246" width="1.7109375" style="1" customWidth="1"/>
    <col min="10247" max="10250" width="12" style="1" customWidth="1"/>
    <col min="10251" max="10251" width="11.85546875" style="1" customWidth="1"/>
    <col min="10252" max="10252" width="10.7109375" style="1" customWidth="1"/>
    <col min="10253" max="10253" width="10.5703125" style="1" customWidth="1"/>
    <col min="10254" max="10254" width="1.140625" style="1" customWidth="1"/>
    <col min="10255" max="10255" width="11.28515625" style="1" customWidth="1"/>
    <col min="10256" max="10256" width="12.7109375" style="1" customWidth="1"/>
    <col min="10257" max="10257" width="11.5703125" style="1" customWidth="1"/>
    <col min="10258" max="10258" width="12.42578125" style="1" customWidth="1"/>
    <col min="10259" max="10259" width="1.5703125" style="1" customWidth="1"/>
    <col min="10260" max="10260" width="11.42578125" style="1" customWidth="1"/>
    <col min="10261" max="10261" width="12.140625" style="1" customWidth="1"/>
    <col min="10262" max="10262" width="1.7109375" style="1" customWidth="1"/>
    <col min="10263" max="10263" width="13.5703125" style="1" customWidth="1"/>
    <col min="10264" max="10500" width="9.140625" style="1"/>
    <col min="10501" max="10501" width="9.28515625" style="1" customWidth="1"/>
    <col min="10502" max="10502" width="1.7109375" style="1" customWidth="1"/>
    <col min="10503" max="10506" width="12" style="1" customWidth="1"/>
    <col min="10507" max="10507" width="11.85546875" style="1" customWidth="1"/>
    <col min="10508" max="10508" width="10.7109375" style="1" customWidth="1"/>
    <col min="10509" max="10509" width="10.5703125" style="1" customWidth="1"/>
    <col min="10510" max="10510" width="1.140625" style="1" customWidth="1"/>
    <col min="10511" max="10511" width="11.28515625" style="1" customWidth="1"/>
    <col min="10512" max="10512" width="12.7109375" style="1" customWidth="1"/>
    <col min="10513" max="10513" width="11.5703125" style="1" customWidth="1"/>
    <col min="10514" max="10514" width="12.42578125" style="1" customWidth="1"/>
    <col min="10515" max="10515" width="1.5703125" style="1" customWidth="1"/>
    <col min="10516" max="10516" width="11.42578125" style="1" customWidth="1"/>
    <col min="10517" max="10517" width="12.140625" style="1" customWidth="1"/>
    <col min="10518" max="10518" width="1.7109375" style="1" customWidth="1"/>
    <col min="10519" max="10519" width="13.5703125" style="1" customWidth="1"/>
    <col min="10520" max="10756" width="9.140625" style="1"/>
    <col min="10757" max="10757" width="9.28515625" style="1" customWidth="1"/>
    <col min="10758" max="10758" width="1.7109375" style="1" customWidth="1"/>
    <col min="10759" max="10762" width="12" style="1" customWidth="1"/>
    <col min="10763" max="10763" width="11.85546875" style="1" customWidth="1"/>
    <col min="10764" max="10764" width="10.7109375" style="1" customWidth="1"/>
    <col min="10765" max="10765" width="10.5703125" style="1" customWidth="1"/>
    <col min="10766" max="10766" width="1.140625" style="1" customWidth="1"/>
    <col min="10767" max="10767" width="11.28515625" style="1" customWidth="1"/>
    <col min="10768" max="10768" width="12.7109375" style="1" customWidth="1"/>
    <col min="10769" max="10769" width="11.5703125" style="1" customWidth="1"/>
    <col min="10770" max="10770" width="12.42578125" style="1" customWidth="1"/>
    <col min="10771" max="10771" width="1.5703125" style="1" customWidth="1"/>
    <col min="10772" max="10772" width="11.42578125" style="1" customWidth="1"/>
    <col min="10773" max="10773" width="12.140625" style="1" customWidth="1"/>
    <col min="10774" max="10774" width="1.7109375" style="1" customWidth="1"/>
    <col min="10775" max="10775" width="13.5703125" style="1" customWidth="1"/>
    <col min="10776" max="11012" width="9.140625" style="1"/>
    <col min="11013" max="11013" width="9.28515625" style="1" customWidth="1"/>
    <col min="11014" max="11014" width="1.7109375" style="1" customWidth="1"/>
    <col min="11015" max="11018" width="12" style="1" customWidth="1"/>
    <col min="11019" max="11019" width="11.85546875" style="1" customWidth="1"/>
    <col min="11020" max="11020" width="10.7109375" style="1" customWidth="1"/>
    <col min="11021" max="11021" width="10.5703125" style="1" customWidth="1"/>
    <col min="11022" max="11022" width="1.140625" style="1" customWidth="1"/>
    <col min="11023" max="11023" width="11.28515625" style="1" customWidth="1"/>
    <col min="11024" max="11024" width="12.7109375" style="1" customWidth="1"/>
    <col min="11025" max="11025" width="11.5703125" style="1" customWidth="1"/>
    <col min="11026" max="11026" width="12.42578125" style="1" customWidth="1"/>
    <col min="11027" max="11027" width="1.5703125" style="1" customWidth="1"/>
    <col min="11028" max="11028" width="11.42578125" style="1" customWidth="1"/>
    <col min="11029" max="11029" width="12.140625" style="1" customWidth="1"/>
    <col min="11030" max="11030" width="1.7109375" style="1" customWidth="1"/>
    <col min="11031" max="11031" width="13.5703125" style="1" customWidth="1"/>
    <col min="11032" max="11268" width="9.140625" style="1"/>
    <col min="11269" max="11269" width="9.28515625" style="1" customWidth="1"/>
    <col min="11270" max="11270" width="1.7109375" style="1" customWidth="1"/>
    <col min="11271" max="11274" width="12" style="1" customWidth="1"/>
    <col min="11275" max="11275" width="11.85546875" style="1" customWidth="1"/>
    <col min="11276" max="11276" width="10.7109375" style="1" customWidth="1"/>
    <col min="11277" max="11277" width="10.5703125" style="1" customWidth="1"/>
    <col min="11278" max="11278" width="1.140625" style="1" customWidth="1"/>
    <col min="11279" max="11279" width="11.28515625" style="1" customWidth="1"/>
    <col min="11280" max="11280" width="12.7109375" style="1" customWidth="1"/>
    <col min="11281" max="11281" width="11.5703125" style="1" customWidth="1"/>
    <col min="11282" max="11282" width="12.42578125" style="1" customWidth="1"/>
    <col min="11283" max="11283" width="1.5703125" style="1" customWidth="1"/>
    <col min="11284" max="11284" width="11.42578125" style="1" customWidth="1"/>
    <col min="11285" max="11285" width="12.140625" style="1" customWidth="1"/>
    <col min="11286" max="11286" width="1.7109375" style="1" customWidth="1"/>
    <col min="11287" max="11287" width="13.5703125" style="1" customWidth="1"/>
    <col min="11288" max="11524" width="9.140625" style="1"/>
    <col min="11525" max="11525" width="9.28515625" style="1" customWidth="1"/>
    <col min="11526" max="11526" width="1.7109375" style="1" customWidth="1"/>
    <col min="11527" max="11530" width="12" style="1" customWidth="1"/>
    <col min="11531" max="11531" width="11.85546875" style="1" customWidth="1"/>
    <col min="11532" max="11532" width="10.7109375" style="1" customWidth="1"/>
    <col min="11533" max="11533" width="10.5703125" style="1" customWidth="1"/>
    <col min="11534" max="11534" width="1.140625" style="1" customWidth="1"/>
    <col min="11535" max="11535" width="11.28515625" style="1" customWidth="1"/>
    <col min="11536" max="11536" width="12.7109375" style="1" customWidth="1"/>
    <col min="11537" max="11537" width="11.5703125" style="1" customWidth="1"/>
    <col min="11538" max="11538" width="12.42578125" style="1" customWidth="1"/>
    <col min="11539" max="11539" width="1.5703125" style="1" customWidth="1"/>
    <col min="11540" max="11540" width="11.42578125" style="1" customWidth="1"/>
    <col min="11541" max="11541" width="12.140625" style="1" customWidth="1"/>
    <col min="11542" max="11542" width="1.7109375" style="1" customWidth="1"/>
    <col min="11543" max="11543" width="13.5703125" style="1" customWidth="1"/>
    <col min="11544" max="11780" width="9.140625" style="1"/>
    <col min="11781" max="11781" width="9.28515625" style="1" customWidth="1"/>
    <col min="11782" max="11782" width="1.7109375" style="1" customWidth="1"/>
    <col min="11783" max="11786" width="12" style="1" customWidth="1"/>
    <col min="11787" max="11787" width="11.85546875" style="1" customWidth="1"/>
    <col min="11788" max="11788" width="10.7109375" style="1" customWidth="1"/>
    <col min="11789" max="11789" width="10.5703125" style="1" customWidth="1"/>
    <col min="11790" max="11790" width="1.140625" style="1" customWidth="1"/>
    <col min="11791" max="11791" width="11.28515625" style="1" customWidth="1"/>
    <col min="11792" max="11792" width="12.7109375" style="1" customWidth="1"/>
    <col min="11793" max="11793" width="11.5703125" style="1" customWidth="1"/>
    <col min="11794" max="11794" width="12.42578125" style="1" customWidth="1"/>
    <col min="11795" max="11795" width="1.5703125" style="1" customWidth="1"/>
    <col min="11796" max="11796" width="11.42578125" style="1" customWidth="1"/>
    <col min="11797" max="11797" width="12.140625" style="1" customWidth="1"/>
    <col min="11798" max="11798" width="1.7109375" style="1" customWidth="1"/>
    <col min="11799" max="11799" width="13.5703125" style="1" customWidth="1"/>
    <col min="11800" max="12036" width="9.140625" style="1"/>
    <col min="12037" max="12037" width="9.28515625" style="1" customWidth="1"/>
    <col min="12038" max="12038" width="1.7109375" style="1" customWidth="1"/>
    <col min="12039" max="12042" width="12" style="1" customWidth="1"/>
    <col min="12043" max="12043" width="11.85546875" style="1" customWidth="1"/>
    <col min="12044" max="12044" width="10.7109375" style="1" customWidth="1"/>
    <col min="12045" max="12045" width="10.5703125" style="1" customWidth="1"/>
    <col min="12046" max="12046" width="1.140625" style="1" customWidth="1"/>
    <col min="12047" max="12047" width="11.28515625" style="1" customWidth="1"/>
    <col min="12048" max="12048" width="12.7109375" style="1" customWidth="1"/>
    <col min="12049" max="12049" width="11.5703125" style="1" customWidth="1"/>
    <col min="12050" max="12050" width="12.42578125" style="1" customWidth="1"/>
    <col min="12051" max="12051" width="1.5703125" style="1" customWidth="1"/>
    <col min="12052" max="12052" width="11.42578125" style="1" customWidth="1"/>
    <col min="12053" max="12053" width="12.140625" style="1" customWidth="1"/>
    <col min="12054" max="12054" width="1.7109375" style="1" customWidth="1"/>
    <col min="12055" max="12055" width="13.5703125" style="1" customWidth="1"/>
    <col min="12056" max="12292" width="9.140625" style="1"/>
    <col min="12293" max="12293" width="9.28515625" style="1" customWidth="1"/>
    <col min="12294" max="12294" width="1.7109375" style="1" customWidth="1"/>
    <col min="12295" max="12298" width="12" style="1" customWidth="1"/>
    <col min="12299" max="12299" width="11.85546875" style="1" customWidth="1"/>
    <col min="12300" max="12300" width="10.7109375" style="1" customWidth="1"/>
    <col min="12301" max="12301" width="10.5703125" style="1" customWidth="1"/>
    <col min="12302" max="12302" width="1.140625" style="1" customWidth="1"/>
    <col min="12303" max="12303" width="11.28515625" style="1" customWidth="1"/>
    <col min="12304" max="12304" width="12.7109375" style="1" customWidth="1"/>
    <col min="12305" max="12305" width="11.5703125" style="1" customWidth="1"/>
    <col min="12306" max="12306" width="12.42578125" style="1" customWidth="1"/>
    <col min="12307" max="12307" width="1.5703125" style="1" customWidth="1"/>
    <col min="12308" max="12308" width="11.42578125" style="1" customWidth="1"/>
    <col min="12309" max="12309" width="12.140625" style="1" customWidth="1"/>
    <col min="12310" max="12310" width="1.7109375" style="1" customWidth="1"/>
    <col min="12311" max="12311" width="13.5703125" style="1" customWidth="1"/>
    <col min="12312" max="12548" width="9.140625" style="1"/>
    <col min="12549" max="12549" width="9.28515625" style="1" customWidth="1"/>
    <col min="12550" max="12550" width="1.7109375" style="1" customWidth="1"/>
    <col min="12551" max="12554" width="12" style="1" customWidth="1"/>
    <col min="12555" max="12555" width="11.85546875" style="1" customWidth="1"/>
    <col min="12556" max="12556" width="10.7109375" style="1" customWidth="1"/>
    <col min="12557" max="12557" width="10.5703125" style="1" customWidth="1"/>
    <col min="12558" max="12558" width="1.140625" style="1" customWidth="1"/>
    <col min="12559" max="12559" width="11.28515625" style="1" customWidth="1"/>
    <col min="12560" max="12560" width="12.7109375" style="1" customWidth="1"/>
    <col min="12561" max="12561" width="11.5703125" style="1" customWidth="1"/>
    <col min="12562" max="12562" width="12.42578125" style="1" customWidth="1"/>
    <col min="12563" max="12563" width="1.5703125" style="1" customWidth="1"/>
    <col min="12564" max="12564" width="11.42578125" style="1" customWidth="1"/>
    <col min="12565" max="12565" width="12.140625" style="1" customWidth="1"/>
    <col min="12566" max="12566" width="1.7109375" style="1" customWidth="1"/>
    <col min="12567" max="12567" width="13.5703125" style="1" customWidth="1"/>
    <col min="12568" max="12804" width="9.140625" style="1"/>
    <col min="12805" max="12805" width="9.28515625" style="1" customWidth="1"/>
    <col min="12806" max="12806" width="1.7109375" style="1" customWidth="1"/>
    <col min="12807" max="12810" width="12" style="1" customWidth="1"/>
    <col min="12811" max="12811" width="11.85546875" style="1" customWidth="1"/>
    <col min="12812" max="12812" width="10.7109375" style="1" customWidth="1"/>
    <col min="12813" max="12813" width="10.5703125" style="1" customWidth="1"/>
    <col min="12814" max="12814" width="1.140625" style="1" customWidth="1"/>
    <col min="12815" max="12815" width="11.28515625" style="1" customWidth="1"/>
    <col min="12816" max="12816" width="12.7109375" style="1" customWidth="1"/>
    <col min="12817" max="12817" width="11.5703125" style="1" customWidth="1"/>
    <col min="12818" max="12818" width="12.42578125" style="1" customWidth="1"/>
    <col min="12819" max="12819" width="1.5703125" style="1" customWidth="1"/>
    <col min="12820" max="12820" width="11.42578125" style="1" customWidth="1"/>
    <col min="12821" max="12821" width="12.140625" style="1" customWidth="1"/>
    <col min="12822" max="12822" width="1.7109375" style="1" customWidth="1"/>
    <col min="12823" max="12823" width="13.5703125" style="1" customWidth="1"/>
    <col min="12824" max="13060" width="9.140625" style="1"/>
    <col min="13061" max="13061" width="9.28515625" style="1" customWidth="1"/>
    <col min="13062" max="13062" width="1.7109375" style="1" customWidth="1"/>
    <col min="13063" max="13066" width="12" style="1" customWidth="1"/>
    <col min="13067" max="13067" width="11.85546875" style="1" customWidth="1"/>
    <col min="13068" max="13068" width="10.7109375" style="1" customWidth="1"/>
    <col min="13069" max="13069" width="10.5703125" style="1" customWidth="1"/>
    <col min="13070" max="13070" width="1.140625" style="1" customWidth="1"/>
    <col min="13071" max="13071" width="11.28515625" style="1" customWidth="1"/>
    <col min="13072" max="13072" width="12.7109375" style="1" customWidth="1"/>
    <col min="13073" max="13073" width="11.5703125" style="1" customWidth="1"/>
    <col min="13074" max="13074" width="12.42578125" style="1" customWidth="1"/>
    <col min="13075" max="13075" width="1.5703125" style="1" customWidth="1"/>
    <col min="13076" max="13076" width="11.42578125" style="1" customWidth="1"/>
    <col min="13077" max="13077" width="12.140625" style="1" customWidth="1"/>
    <col min="13078" max="13078" width="1.7109375" style="1" customWidth="1"/>
    <col min="13079" max="13079" width="13.5703125" style="1" customWidth="1"/>
    <col min="13080" max="13316" width="9.140625" style="1"/>
    <col min="13317" max="13317" width="9.28515625" style="1" customWidth="1"/>
    <col min="13318" max="13318" width="1.7109375" style="1" customWidth="1"/>
    <col min="13319" max="13322" width="12" style="1" customWidth="1"/>
    <col min="13323" max="13323" width="11.85546875" style="1" customWidth="1"/>
    <col min="13324" max="13324" width="10.7109375" style="1" customWidth="1"/>
    <col min="13325" max="13325" width="10.5703125" style="1" customWidth="1"/>
    <col min="13326" max="13326" width="1.140625" style="1" customWidth="1"/>
    <col min="13327" max="13327" width="11.28515625" style="1" customWidth="1"/>
    <col min="13328" max="13328" width="12.7109375" style="1" customWidth="1"/>
    <col min="13329" max="13329" width="11.5703125" style="1" customWidth="1"/>
    <col min="13330" max="13330" width="12.42578125" style="1" customWidth="1"/>
    <col min="13331" max="13331" width="1.5703125" style="1" customWidth="1"/>
    <col min="13332" max="13332" width="11.42578125" style="1" customWidth="1"/>
    <col min="13333" max="13333" width="12.140625" style="1" customWidth="1"/>
    <col min="13334" max="13334" width="1.7109375" style="1" customWidth="1"/>
    <col min="13335" max="13335" width="13.5703125" style="1" customWidth="1"/>
    <col min="13336" max="13572" width="9.140625" style="1"/>
    <col min="13573" max="13573" width="9.28515625" style="1" customWidth="1"/>
    <col min="13574" max="13574" width="1.7109375" style="1" customWidth="1"/>
    <col min="13575" max="13578" width="12" style="1" customWidth="1"/>
    <col min="13579" max="13579" width="11.85546875" style="1" customWidth="1"/>
    <col min="13580" max="13580" width="10.7109375" style="1" customWidth="1"/>
    <col min="13581" max="13581" width="10.5703125" style="1" customWidth="1"/>
    <col min="13582" max="13582" width="1.140625" style="1" customWidth="1"/>
    <col min="13583" max="13583" width="11.28515625" style="1" customWidth="1"/>
    <col min="13584" max="13584" width="12.7109375" style="1" customWidth="1"/>
    <col min="13585" max="13585" width="11.5703125" style="1" customWidth="1"/>
    <col min="13586" max="13586" width="12.42578125" style="1" customWidth="1"/>
    <col min="13587" max="13587" width="1.5703125" style="1" customWidth="1"/>
    <col min="13588" max="13588" width="11.42578125" style="1" customWidth="1"/>
    <col min="13589" max="13589" width="12.140625" style="1" customWidth="1"/>
    <col min="13590" max="13590" width="1.7109375" style="1" customWidth="1"/>
    <col min="13591" max="13591" width="13.5703125" style="1" customWidth="1"/>
    <col min="13592" max="13828" width="9.140625" style="1"/>
    <col min="13829" max="13829" width="9.28515625" style="1" customWidth="1"/>
    <col min="13830" max="13830" width="1.7109375" style="1" customWidth="1"/>
    <col min="13831" max="13834" width="12" style="1" customWidth="1"/>
    <col min="13835" max="13835" width="11.85546875" style="1" customWidth="1"/>
    <col min="13836" max="13836" width="10.7109375" style="1" customWidth="1"/>
    <col min="13837" max="13837" width="10.5703125" style="1" customWidth="1"/>
    <col min="13838" max="13838" width="1.140625" style="1" customWidth="1"/>
    <col min="13839" max="13839" width="11.28515625" style="1" customWidth="1"/>
    <col min="13840" max="13840" width="12.7109375" style="1" customWidth="1"/>
    <col min="13841" max="13841" width="11.5703125" style="1" customWidth="1"/>
    <col min="13842" max="13842" width="12.42578125" style="1" customWidth="1"/>
    <col min="13843" max="13843" width="1.5703125" style="1" customWidth="1"/>
    <col min="13844" max="13844" width="11.42578125" style="1" customWidth="1"/>
    <col min="13845" max="13845" width="12.140625" style="1" customWidth="1"/>
    <col min="13846" max="13846" width="1.7109375" style="1" customWidth="1"/>
    <col min="13847" max="13847" width="13.5703125" style="1" customWidth="1"/>
    <col min="13848" max="14084" width="9.140625" style="1"/>
    <col min="14085" max="14085" width="9.28515625" style="1" customWidth="1"/>
    <col min="14086" max="14086" width="1.7109375" style="1" customWidth="1"/>
    <col min="14087" max="14090" width="12" style="1" customWidth="1"/>
    <col min="14091" max="14091" width="11.85546875" style="1" customWidth="1"/>
    <col min="14092" max="14092" width="10.7109375" style="1" customWidth="1"/>
    <col min="14093" max="14093" width="10.5703125" style="1" customWidth="1"/>
    <col min="14094" max="14094" width="1.140625" style="1" customWidth="1"/>
    <col min="14095" max="14095" width="11.28515625" style="1" customWidth="1"/>
    <col min="14096" max="14096" width="12.7109375" style="1" customWidth="1"/>
    <col min="14097" max="14097" width="11.5703125" style="1" customWidth="1"/>
    <col min="14098" max="14098" width="12.42578125" style="1" customWidth="1"/>
    <col min="14099" max="14099" width="1.5703125" style="1" customWidth="1"/>
    <col min="14100" max="14100" width="11.42578125" style="1" customWidth="1"/>
    <col min="14101" max="14101" width="12.140625" style="1" customWidth="1"/>
    <col min="14102" max="14102" width="1.7109375" style="1" customWidth="1"/>
    <col min="14103" max="14103" width="13.5703125" style="1" customWidth="1"/>
    <col min="14104" max="14340" width="9.140625" style="1"/>
    <col min="14341" max="14341" width="9.28515625" style="1" customWidth="1"/>
    <col min="14342" max="14342" width="1.7109375" style="1" customWidth="1"/>
    <col min="14343" max="14346" width="12" style="1" customWidth="1"/>
    <col min="14347" max="14347" width="11.85546875" style="1" customWidth="1"/>
    <col min="14348" max="14348" width="10.7109375" style="1" customWidth="1"/>
    <col min="14349" max="14349" width="10.5703125" style="1" customWidth="1"/>
    <col min="14350" max="14350" width="1.140625" style="1" customWidth="1"/>
    <col min="14351" max="14351" width="11.28515625" style="1" customWidth="1"/>
    <col min="14352" max="14352" width="12.7109375" style="1" customWidth="1"/>
    <col min="14353" max="14353" width="11.5703125" style="1" customWidth="1"/>
    <col min="14354" max="14354" width="12.42578125" style="1" customWidth="1"/>
    <col min="14355" max="14355" width="1.5703125" style="1" customWidth="1"/>
    <col min="14356" max="14356" width="11.42578125" style="1" customWidth="1"/>
    <col min="14357" max="14357" width="12.140625" style="1" customWidth="1"/>
    <col min="14358" max="14358" width="1.7109375" style="1" customWidth="1"/>
    <col min="14359" max="14359" width="13.5703125" style="1" customWidth="1"/>
    <col min="14360" max="14596" width="9.140625" style="1"/>
    <col min="14597" max="14597" width="9.28515625" style="1" customWidth="1"/>
    <col min="14598" max="14598" width="1.7109375" style="1" customWidth="1"/>
    <col min="14599" max="14602" width="12" style="1" customWidth="1"/>
    <col min="14603" max="14603" width="11.85546875" style="1" customWidth="1"/>
    <col min="14604" max="14604" width="10.7109375" style="1" customWidth="1"/>
    <col min="14605" max="14605" width="10.5703125" style="1" customWidth="1"/>
    <col min="14606" max="14606" width="1.140625" style="1" customWidth="1"/>
    <col min="14607" max="14607" width="11.28515625" style="1" customWidth="1"/>
    <col min="14608" max="14608" width="12.7109375" style="1" customWidth="1"/>
    <col min="14609" max="14609" width="11.5703125" style="1" customWidth="1"/>
    <col min="14610" max="14610" width="12.42578125" style="1" customWidth="1"/>
    <col min="14611" max="14611" width="1.5703125" style="1" customWidth="1"/>
    <col min="14612" max="14612" width="11.42578125" style="1" customWidth="1"/>
    <col min="14613" max="14613" width="12.140625" style="1" customWidth="1"/>
    <col min="14614" max="14614" width="1.7109375" style="1" customWidth="1"/>
    <col min="14615" max="14615" width="13.5703125" style="1" customWidth="1"/>
    <col min="14616" max="14852" width="9.140625" style="1"/>
    <col min="14853" max="14853" width="9.28515625" style="1" customWidth="1"/>
    <col min="14854" max="14854" width="1.7109375" style="1" customWidth="1"/>
    <col min="14855" max="14858" width="12" style="1" customWidth="1"/>
    <col min="14859" max="14859" width="11.85546875" style="1" customWidth="1"/>
    <col min="14860" max="14860" width="10.7109375" style="1" customWidth="1"/>
    <col min="14861" max="14861" width="10.5703125" style="1" customWidth="1"/>
    <col min="14862" max="14862" width="1.140625" style="1" customWidth="1"/>
    <col min="14863" max="14863" width="11.28515625" style="1" customWidth="1"/>
    <col min="14864" max="14864" width="12.7109375" style="1" customWidth="1"/>
    <col min="14865" max="14865" width="11.5703125" style="1" customWidth="1"/>
    <col min="14866" max="14866" width="12.42578125" style="1" customWidth="1"/>
    <col min="14867" max="14867" width="1.5703125" style="1" customWidth="1"/>
    <col min="14868" max="14868" width="11.42578125" style="1" customWidth="1"/>
    <col min="14869" max="14869" width="12.140625" style="1" customWidth="1"/>
    <col min="14870" max="14870" width="1.7109375" style="1" customWidth="1"/>
    <col min="14871" max="14871" width="13.5703125" style="1" customWidth="1"/>
    <col min="14872" max="15108" width="9.140625" style="1"/>
    <col min="15109" max="15109" width="9.28515625" style="1" customWidth="1"/>
    <col min="15110" max="15110" width="1.7109375" style="1" customWidth="1"/>
    <col min="15111" max="15114" width="12" style="1" customWidth="1"/>
    <col min="15115" max="15115" width="11.85546875" style="1" customWidth="1"/>
    <col min="15116" max="15116" width="10.7109375" style="1" customWidth="1"/>
    <col min="15117" max="15117" width="10.5703125" style="1" customWidth="1"/>
    <col min="15118" max="15118" width="1.140625" style="1" customWidth="1"/>
    <col min="15119" max="15119" width="11.28515625" style="1" customWidth="1"/>
    <col min="15120" max="15120" width="12.7109375" style="1" customWidth="1"/>
    <col min="15121" max="15121" width="11.5703125" style="1" customWidth="1"/>
    <col min="15122" max="15122" width="12.42578125" style="1" customWidth="1"/>
    <col min="15123" max="15123" width="1.5703125" style="1" customWidth="1"/>
    <col min="15124" max="15124" width="11.42578125" style="1" customWidth="1"/>
    <col min="15125" max="15125" width="12.140625" style="1" customWidth="1"/>
    <col min="15126" max="15126" width="1.7109375" style="1" customWidth="1"/>
    <col min="15127" max="15127" width="13.5703125" style="1" customWidth="1"/>
    <col min="15128" max="15364" width="9.140625" style="1"/>
    <col min="15365" max="15365" width="9.28515625" style="1" customWidth="1"/>
    <col min="15366" max="15366" width="1.7109375" style="1" customWidth="1"/>
    <col min="15367" max="15370" width="12" style="1" customWidth="1"/>
    <col min="15371" max="15371" width="11.85546875" style="1" customWidth="1"/>
    <col min="15372" max="15372" width="10.7109375" style="1" customWidth="1"/>
    <col min="15373" max="15373" width="10.5703125" style="1" customWidth="1"/>
    <col min="15374" max="15374" width="1.140625" style="1" customWidth="1"/>
    <col min="15375" max="15375" width="11.28515625" style="1" customWidth="1"/>
    <col min="15376" max="15376" width="12.7109375" style="1" customWidth="1"/>
    <col min="15377" max="15377" width="11.5703125" style="1" customWidth="1"/>
    <col min="15378" max="15378" width="12.42578125" style="1" customWidth="1"/>
    <col min="15379" max="15379" width="1.5703125" style="1" customWidth="1"/>
    <col min="15380" max="15380" width="11.42578125" style="1" customWidth="1"/>
    <col min="15381" max="15381" width="12.140625" style="1" customWidth="1"/>
    <col min="15382" max="15382" width="1.7109375" style="1" customWidth="1"/>
    <col min="15383" max="15383" width="13.5703125" style="1" customWidth="1"/>
    <col min="15384" max="15620" width="9.140625" style="1"/>
    <col min="15621" max="15621" width="9.28515625" style="1" customWidth="1"/>
    <col min="15622" max="15622" width="1.7109375" style="1" customWidth="1"/>
    <col min="15623" max="15626" width="12" style="1" customWidth="1"/>
    <col min="15627" max="15627" width="11.85546875" style="1" customWidth="1"/>
    <col min="15628" max="15628" width="10.7109375" style="1" customWidth="1"/>
    <col min="15629" max="15629" width="10.5703125" style="1" customWidth="1"/>
    <col min="15630" max="15630" width="1.140625" style="1" customWidth="1"/>
    <col min="15631" max="15631" width="11.28515625" style="1" customWidth="1"/>
    <col min="15632" max="15632" width="12.7109375" style="1" customWidth="1"/>
    <col min="15633" max="15633" width="11.5703125" style="1" customWidth="1"/>
    <col min="15634" max="15634" width="12.42578125" style="1" customWidth="1"/>
    <col min="15635" max="15635" width="1.5703125" style="1" customWidth="1"/>
    <col min="15636" max="15636" width="11.42578125" style="1" customWidth="1"/>
    <col min="15637" max="15637" width="12.140625" style="1" customWidth="1"/>
    <col min="15638" max="15638" width="1.7109375" style="1" customWidth="1"/>
    <col min="15639" max="15639" width="13.5703125" style="1" customWidth="1"/>
    <col min="15640" max="15876" width="9.140625" style="1"/>
    <col min="15877" max="15877" width="9.28515625" style="1" customWidth="1"/>
    <col min="15878" max="15878" width="1.7109375" style="1" customWidth="1"/>
    <col min="15879" max="15882" width="12" style="1" customWidth="1"/>
    <col min="15883" max="15883" width="11.85546875" style="1" customWidth="1"/>
    <col min="15884" max="15884" width="10.7109375" style="1" customWidth="1"/>
    <col min="15885" max="15885" width="10.5703125" style="1" customWidth="1"/>
    <col min="15886" max="15886" width="1.140625" style="1" customWidth="1"/>
    <col min="15887" max="15887" width="11.28515625" style="1" customWidth="1"/>
    <col min="15888" max="15888" width="12.7109375" style="1" customWidth="1"/>
    <col min="15889" max="15889" width="11.5703125" style="1" customWidth="1"/>
    <col min="15890" max="15890" width="12.42578125" style="1" customWidth="1"/>
    <col min="15891" max="15891" width="1.5703125" style="1" customWidth="1"/>
    <col min="15892" max="15892" width="11.42578125" style="1" customWidth="1"/>
    <col min="15893" max="15893" width="12.140625" style="1" customWidth="1"/>
    <col min="15894" max="15894" width="1.7109375" style="1" customWidth="1"/>
    <col min="15895" max="15895" width="13.5703125" style="1" customWidth="1"/>
    <col min="15896" max="16132" width="9.140625" style="1"/>
    <col min="16133" max="16133" width="9.28515625" style="1" customWidth="1"/>
    <col min="16134" max="16134" width="1.7109375" style="1" customWidth="1"/>
    <col min="16135" max="16138" width="12" style="1" customWidth="1"/>
    <col min="16139" max="16139" width="11.85546875" style="1" customWidth="1"/>
    <col min="16140" max="16140" width="10.7109375" style="1" customWidth="1"/>
    <col min="16141" max="16141" width="10.5703125" style="1" customWidth="1"/>
    <col min="16142" max="16142" width="1.140625" style="1" customWidth="1"/>
    <col min="16143" max="16143" width="11.28515625" style="1" customWidth="1"/>
    <col min="16144" max="16144" width="12.7109375" style="1" customWidth="1"/>
    <col min="16145" max="16145" width="11.5703125" style="1" customWidth="1"/>
    <col min="16146" max="16146" width="12.42578125" style="1" customWidth="1"/>
    <col min="16147" max="16147" width="1.5703125" style="1" customWidth="1"/>
    <col min="16148" max="16148" width="11.42578125" style="1" customWidth="1"/>
    <col min="16149" max="16149" width="12.140625" style="1" customWidth="1"/>
    <col min="16150" max="16150" width="1.7109375" style="1" customWidth="1"/>
    <col min="16151" max="16151" width="13.5703125" style="1" customWidth="1"/>
    <col min="16152" max="16384" width="9.140625" style="1"/>
  </cols>
  <sheetData>
    <row r="1" spans="1:23" ht="18" x14ac:dyDescent="0.25">
      <c r="A1" s="108" t="s">
        <v>0</v>
      </c>
      <c r="B1" s="108"/>
      <c r="C1" s="108"/>
      <c r="D1" s="108"/>
      <c r="E1" s="108"/>
      <c r="F1" s="108"/>
      <c r="G1" s="108"/>
      <c r="H1" s="108"/>
      <c r="I1" s="108"/>
      <c r="J1" s="108"/>
      <c r="K1" s="108"/>
      <c r="L1" s="108"/>
      <c r="M1" s="108"/>
      <c r="N1" s="108"/>
      <c r="O1" s="108"/>
      <c r="P1" s="108"/>
      <c r="Q1" s="108"/>
      <c r="R1" s="108"/>
      <c r="S1" s="108"/>
      <c r="T1" s="108"/>
      <c r="U1" s="108"/>
      <c r="V1" s="108"/>
      <c r="W1" s="108"/>
    </row>
    <row r="2" spans="1:23" ht="15.75" x14ac:dyDescent="0.25">
      <c r="A2" s="109" t="s">
        <v>1</v>
      </c>
      <c r="B2" s="109"/>
      <c r="C2" s="109"/>
      <c r="D2" s="109"/>
      <c r="E2" s="109"/>
      <c r="F2" s="109"/>
      <c r="G2" s="109"/>
      <c r="H2" s="109"/>
      <c r="I2" s="109"/>
      <c r="J2" s="109"/>
      <c r="K2" s="109"/>
      <c r="L2" s="109"/>
      <c r="M2" s="109"/>
      <c r="N2" s="109"/>
      <c r="O2" s="109"/>
      <c r="P2" s="109"/>
      <c r="Q2" s="109"/>
      <c r="R2" s="109"/>
      <c r="S2" s="109"/>
      <c r="T2" s="109"/>
      <c r="U2" s="109"/>
      <c r="V2" s="109"/>
      <c r="W2" s="109"/>
    </row>
    <row r="3" spans="1:23" s="2" customFormat="1" ht="15.75" x14ac:dyDescent="0.25">
      <c r="A3" s="109" t="s">
        <v>2</v>
      </c>
      <c r="B3" s="109"/>
      <c r="C3" s="109"/>
      <c r="D3" s="109"/>
      <c r="E3" s="109"/>
      <c r="F3" s="109"/>
      <c r="G3" s="109"/>
      <c r="H3" s="109"/>
      <c r="I3" s="109"/>
      <c r="J3" s="109"/>
      <c r="K3" s="109"/>
      <c r="L3" s="109"/>
      <c r="M3" s="109"/>
      <c r="N3" s="109"/>
      <c r="O3" s="109"/>
      <c r="P3" s="109"/>
      <c r="Q3" s="109"/>
      <c r="R3" s="109"/>
      <c r="S3" s="109"/>
      <c r="T3" s="109"/>
      <c r="U3" s="109"/>
      <c r="V3" s="109"/>
      <c r="W3" s="109"/>
    </row>
    <row r="4" spans="1:23"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c r="U4" s="111"/>
      <c r="V4" s="111"/>
      <c r="W4" s="111"/>
    </row>
    <row r="5" spans="1:23" s="3" customFormat="1" x14ac:dyDescent="0.25">
      <c r="A5" s="112" t="s">
        <v>4</v>
      </c>
      <c r="B5" s="112"/>
      <c r="C5" s="112"/>
      <c r="D5" s="112"/>
      <c r="E5" s="112"/>
      <c r="F5" s="112"/>
      <c r="G5" s="112"/>
      <c r="H5" s="112"/>
      <c r="I5" s="112"/>
      <c r="J5" s="112"/>
      <c r="K5" s="112"/>
      <c r="L5" s="112"/>
      <c r="M5" s="112"/>
      <c r="N5" s="112"/>
      <c r="O5" s="112"/>
      <c r="P5" s="112"/>
      <c r="Q5" s="112"/>
      <c r="R5" s="112"/>
      <c r="S5" s="112"/>
      <c r="T5" s="112"/>
      <c r="U5" s="112"/>
      <c r="V5" s="112"/>
      <c r="W5" s="112"/>
    </row>
    <row r="6" spans="1:23" s="2" customFormat="1" x14ac:dyDescent="0.25">
      <c r="A6" s="4"/>
      <c r="B6" s="4"/>
      <c r="C6" s="4"/>
      <c r="D6" s="4"/>
      <c r="E6" s="4"/>
      <c r="F6" s="4"/>
      <c r="G6" s="4"/>
      <c r="H6" s="4"/>
      <c r="I6" s="4"/>
      <c r="J6" s="4"/>
      <c r="K6" s="4"/>
      <c r="L6" s="4"/>
      <c r="M6" s="4"/>
      <c r="N6" s="4"/>
      <c r="O6" s="4"/>
      <c r="P6" s="4"/>
      <c r="Q6" s="4"/>
      <c r="R6" s="4"/>
    </row>
    <row r="7" spans="1:23" s="2" customFormat="1" x14ac:dyDescent="0.25">
      <c r="A7" s="5"/>
      <c r="B7" s="5"/>
      <c r="C7" s="6"/>
      <c r="D7" s="6"/>
      <c r="E7" s="6"/>
      <c r="F7" s="6"/>
      <c r="G7" s="6"/>
      <c r="H7" s="7"/>
      <c r="I7" s="8"/>
      <c r="J7" s="7"/>
      <c r="K7" s="7"/>
      <c r="L7" s="7"/>
      <c r="M7" s="7"/>
      <c r="N7" s="7"/>
      <c r="O7" s="7"/>
      <c r="P7" s="7"/>
      <c r="Q7" s="7"/>
      <c r="R7" s="7"/>
    </row>
    <row r="8" spans="1:23" s="9" customFormat="1" ht="14.25" customHeight="1" x14ac:dyDescent="0.25">
      <c r="A8" s="102" t="s">
        <v>81</v>
      </c>
      <c r="B8" s="103"/>
      <c r="C8" s="103"/>
      <c r="D8" s="103"/>
      <c r="E8" s="103"/>
      <c r="F8" s="103"/>
      <c r="G8" s="103"/>
      <c r="H8" s="103"/>
      <c r="I8" s="103"/>
      <c r="J8" s="103"/>
      <c r="K8" s="103"/>
      <c r="L8" s="103"/>
      <c r="M8" s="103"/>
      <c r="N8" s="103"/>
      <c r="O8" s="103"/>
      <c r="P8" s="103"/>
      <c r="Q8" s="103"/>
      <c r="R8" s="103"/>
      <c r="S8" s="103"/>
      <c r="T8" s="103"/>
      <c r="U8" s="103"/>
      <c r="V8" s="103"/>
      <c r="W8" s="104"/>
    </row>
    <row r="9" spans="1:23" s="2" customFormat="1" ht="9" customHeight="1" x14ac:dyDescent="0.25">
      <c r="A9" s="5"/>
      <c r="B9" s="5"/>
      <c r="C9" s="6"/>
      <c r="D9" s="6"/>
      <c r="E9" s="6"/>
      <c r="F9" s="6"/>
      <c r="G9" s="6"/>
      <c r="H9" s="7"/>
      <c r="I9" s="8"/>
      <c r="J9" s="7"/>
      <c r="K9" s="7"/>
      <c r="L9" s="7"/>
      <c r="M9" s="7"/>
      <c r="N9" s="7"/>
      <c r="O9" s="7"/>
      <c r="P9" s="7"/>
      <c r="Q9" s="7"/>
      <c r="R9" s="7"/>
    </row>
    <row r="10" spans="1:23" s="14" customFormat="1" ht="25.5" customHeight="1" x14ac:dyDescent="0.2">
      <c r="A10" s="10"/>
      <c r="B10" s="10"/>
      <c r="C10" s="97" t="s">
        <v>6</v>
      </c>
      <c r="D10" s="98"/>
      <c r="E10" s="98"/>
      <c r="F10" s="98"/>
      <c r="G10" s="98"/>
      <c r="H10" s="98"/>
      <c r="I10" s="98"/>
      <c r="J10" s="11"/>
      <c r="K10" s="12"/>
      <c r="L10" s="97" t="s">
        <v>7</v>
      </c>
      <c r="M10" s="98"/>
      <c r="N10" s="98"/>
      <c r="O10" s="99"/>
      <c r="P10" s="13"/>
      <c r="Q10" s="97" t="s">
        <v>8</v>
      </c>
      <c r="R10" s="99"/>
      <c r="T10" s="100" t="s">
        <v>71</v>
      </c>
      <c r="U10" s="101"/>
    </row>
    <row r="11" spans="1:23" s="19" customFormat="1" ht="12" x14ac:dyDescent="0.2">
      <c r="A11" s="15"/>
      <c r="B11" s="15"/>
      <c r="C11" s="16"/>
      <c r="D11" s="17" t="s">
        <v>9</v>
      </c>
      <c r="E11" s="16"/>
      <c r="F11" s="17" t="s">
        <v>10</v>
      </c>
      <c r="G11" s="16"/>
      <c r="H11" s="18" t="s">
        <v>11</v>
      </c>
      <c r="I11" s="16"/>
      <c r="J11" s="16"/>
      <c r="K11" s="16"/>
      <c r="L11" s="17" t="s">
        <v>10</v>
      </c>
      <c r="M11" s="17"/>
      <c r="N11" s="17" t="s">
        <v>9</v>
      </c>
      <c r="O11" s="17" t="s">
        <v>10</v>
      </c>
      <c r="Q11" s="17" t="s">
        <v>10</v>
      </c>
      <c r="R11" s="17" t="s">
        <v>10</v>
      </c>
      <c r="T11" s="22" t="s">
        <v>72</v>
      </c>
      <c r="U11" s="22" t="s">
        <v>72</v>
      </c>
      <c r="W11" s="17" t="s">
        <v>10</v>
      </c>
    </row>
    <row r="12" spans="1:23" s="22" customFormat="1" ht="12" x14ac:dyDescent="0.2">
      <c r="A12" s="20"/>
      <c r="B12" s="20"/>
      <c r="C12" s="17" t="s">
        <v>12</v>
      </c>
      <c r="D12" s="21" t="s">
        <v>13</v>
      </c>
      <c r="E12" s="17" t="s">
        <v>12</v>
      </c>
      <c r="F12" s="17" t="s">
        <v>14</v>
      </c>
      <c r="G12" s="17"/>
      <c r="H12" s="18" t="s">
        <v>15</v>
      </c>
      <c r="I12" s="17" t="s">
        <v>16</v>
      </c>
      <c r="J12" s="17"/>
      <c r="K12" s="17"/>
      <c r="L12" s="22" t="s">
        <v>11</v>
      </c>
      <c r="M12" s="17" t="s">
        <v>17</v>
      </c>
      <c r="N12" s="17" t="s">
        <v>17</v>
      </c>
      <c r="O12" s="17" t="s">
        <v>17</v>
      </c>
      <c r="Q12" s="22" t="s">
        <v>11</v>
      </c>
      <c r="R12" s="17" t="s">
        <v>18</v>
      </c>
      <c r="T12" s="22" t="s">
        <v>73</v>
      </c>
      <c r="U12" s="22" t="s">
        <v>73</v>
      </c>
      <c r="W12" s="17" t="s">
        <v>10</v>
      </c>
    </row>
    <row r="13" spans="1:23" s="22" customFormat="1" ht="12" x14ac:dyDescent="0.2">
      <c r="A13" s="23" t="s">
        <v>19</v>
      </c>
      <c r="B13" s="23"/>
      <c r="C13" s="24" t="s">
        <v>20</v>
      </c>
      <c r="D13" s="24" t="s">
        <v>12</v>
      </c>
      <c r="E13" s="24" t="s">
        <v>21</v>
      </c>
      <c r="F13" s="24" t="s">
        <v>22</v>
      </c>
      <c r="G13" s="24"/>
      <c r="H13" s="25" t="s">
        <v>23</v>
      </c>
      <c r="I13" s="24" t="s">
        <v>24</v>
      </c>
      <c r="J13" s="21"/>
      <c r="K13" s="21"/>
      <c r="L13" s="24" t="s">
        <v>25</v>
      </c>
      <c r="M13" s="24" t="s">
        <v>26</v>
      </c>
      <c r="N13" s="24" t="s">
        <v>12</v>
      </c>
      <c r="O13" s="24" t="s">
        <v>22</v>
      </c>
      <c r="P13" s="26"/>
      <c r="Q13" s="24" t="s">
        <v>8</v>
      </c>
      <c r="R13" s="24" t="s">
        <v>22</v>
      </c>
      <c r="T13" s="79" t="s">
        <v>80</v>
      </c>
      <c r="U13" s="79" t="s">
        <v>22</v>
      </c>
      <c r="W13" s="24" t="s">
        <v>27</v>
      </c>
    </row>
    <row r="14" spans="1:23" x14ac:dyDescent="0.25">
      <c r="A14" s="5">
        <v>44652</v>
      </c>
      <c r="C14" s="27">
        <v>143049912.50000003</v>
      </c>
      <c r="D14" s="27">
        <v>2112459.77</v>
      </c>
      <c r="E14" s="27">
        <v>129872429.05</v>
      </c>
      <c r="F14" s="27">
        <v>11065023.68</v>
      </c>
      <c r="G14" s="27"/>
      <c r="H14" s="28">
        <v>1704</v>
      </c>
      <c r="I14" s="29">
        <v>216.45194992175274</v>
      </c>
      <c r="L14" s="28">
        <v>66</v>
      </c>
      <c r="M14" s="29">
        <v>14906396</v>
      </c>
      <c r="N14" s="27">
        <v>3450</v>
      </c>
      <c r="O14" s="29">
        <v>2586563</v>
      </c>
      <c r="Q14" s="28">
        <v>14</v>
      </c>
      <c r="R14" s="29">
        <v>242623</v>
      </c>
      <c r="T14" s="29">
        <v>1455665.79</v>
      </c>
      <c r="U14" s="29">
        <v>170344.33</v>
      </c>
      <c r="W14" s="27">
        <f>F14+O14+R14+U14</f>
        <v>14064554.01</v>
      </c>
    </row>
    <row r="15" spans="1:23" x14ac:dyDescent="0.25">
      <c r="A15" s="5">
        <v>44682</v>
      </c>
      <c r="C15" s="27">
        <v>137151023.12999997</v>
      </c>
      <c r="D15" s="27">
        <v>1967674.31</v>
      </c>
      <c r="E15" s="27">
        <v>124541267.73999999</v>
      </c>
      <c r="F15" s="27">
        <v>10642081.080000002</v>
      </c>
      <c r="G15" s="30"/>
      <c r="H15" s="28">
        <v>1704</v>
      </c>
      <c r="I15" s="27">
        <v>201</v>
      </c>
      <c r="K15" s="30"/>
      <c r="L15" s="28">
        <v>66</v>
      </c>
      <c r="M15" s="29">
        <v>12978570</v>
      </c>
      <c r="N15" s="27">
        <v>0</v>
      </c>
      <c r="O15" s="29">
        <v>2538741.5</v>
      </c>
      <c r="P15" s="30"/>
      <c r="Q15" s="28">
        <v>14</v>
      </c>
      <c r="R15" s="29">
        <v>190813</v>
      </c>
      <c r="T15" s="29">
        <v>2051628.04</v>
      </c>
      <c r="U15" s="29">
        <v>274437.83</v>
      </c>
      <c r="W15" s="27">
        <f t="shared" ref="W15:W25" si="0">F15+O15+R15+U15</f>
        <v>13646073.410000002</v>
      </c>
    </row>
    <row r="16" spans="1:23" x14ac:dyDescent="0.25">
      <c r="A16" s="5">
        <v>44713</v>
      </c>
      <c r="C16" s="27">
        <v>136328837.09999999</v>
      </c>
      <c r="D16" s="27">
        <v>1886661.73</v>
      </c>
      <c r="E16" s="27">
        <v>123466832.73999999</v>
      </c>
      <c r="F16" s="27">
        <v>10975342.630000001</v>
      </c>
      <c r="G16" s="30"/>
      <c r="H16" s="28">
        <v>1699</v>
      </c>
      <c r="I16" s="29">
        <v>215</v>
      </c>
      <c r="K16" s="30"/>
      <c r="L16" s="28">
        <v>66</v>
      </c>
      <c r="M16" s="29">
        <v>12421093</v>
      </c>
      <c r="N16" s="27">
        <v>0</v>
      </c>
      <c r="O16" s="29">
        <v>2451973.5</v>
      </c>
      <c r="P16" s="30"/>
      <c r="Q16" s="28">
        <v>14</v>
      </c>
      <c r="R16" s="29">
        <v>196160</v>
      </c>
      <c r="T16" s="29">
        <v>1507471.7</v>
      </c>
      <c r="U16" s="27">
        <v>-181828.87</v>
      </c>
      <c r="W16" s="27">
        <f t="shared" si="0"/>
        <v>13441647.260000002</v>
      </c>
    </row>
    <row r="17" spans="1:23" x14ac:dyDescent="0.25">
      <c r="A17" s="5">
        <v>44743</v>
      </c>
      <c r="C17" s="27">
        <v>149037193.97000003</v>
      </c>
      <c r="D17" s="27">
        <v>1972953.76</v>
      </c>
      <c r="E17" s="27">
        <v>135000300.63999999</v>
      </c>
      <c r="F17" s="27">
        <v>12063939.57</v>
      </c>
      <c r="G17" s="31"/>
      <c r="H17" s="28">
        <v>1669</v>
      </c>
      <c r="I17" s="27">
        <v>233</v>
      </c>
      <c r="K17" s="30"/>
      <c r="L17" s="28">
        <v>66</v>
      </c>
      <c r="M17" s="29">
        <v>13057102</v>
      </c>
      <c r="N17" s="27">
        <v>0</v>
      </c>
      <c r="O17" s="29">
        <v>2611452.75</v>
      </c>
      <c r="P17" s="30"/>
      <c r="Q17" s="28">
        <v>14</v>
      </c>
      <c r="R17" s="29">
        <v>230958</v>
      </c>
      <c r="T17" s="29">
        <v>1160523.9600000002</v>
      </c>
      <c r="U17" s="29">
        <v>182720.71</v>
      </c>
      <c r="W17" s="27">
        <f t="shared" si="0"/>
        <v>15089071.030000001</v>
      </c>
    </row>
    <row r="18" spans="1:23" x14ac:dyDescent="0.25">
      <c r="A18" s="5">
        <v>44774</v>
      </c>
      <c r="C18" s="27">
        <v>136772536.72</v>
      </c>
      <c r="D18" s="27">
        <v>1841018.51</v>
      </c>
      <c r="E18" s="27">
        <v>124220966.79000001</v>
      </c>
      <c r="F18" s="27">
        <v>10710551.419999998</v>
      </c>
      <c r="G18" s="31">
        <v>1669</v>
      </c>
      <c r="H18" s="28">
        <v>1669</v>
      </c>
      <c r="I18" s="29">
        <v>207.01117957440221</v>
      </c>
      <c r="K18" s="30"/>
      <c r="L18" s="28">
        <v>66</v>
      </c>
      <c r="M18" s="29">
        <v>13055627</v>
      </c>
      <c r="N18" s="27">
        <v>0</v>
      </c>
      <c r="O18" s="29">
        <v>2759703.5</v>
      </c>
      <c r="P18" s="30"/>
      <c r="Q18" s="28">
        <v>14</v>
      </c>
      <c r="R18" s="29">
        <v>192969</v>
      </c>
      <c r="T18" s="29">
        <v>1662152.7</v>
      </c>
      <c r="U18" s="29">
        <v>511618.85000000009</v>
      </c>
      <c r="W18" s="27">
        <f t="shared" si="0"/>
        <v>14174842.769999998</v>
      </c>
    </row>
    <row r="19" spans="1:23" x14ac:dyDescent="0.25">
      <c r="A19" s="5">
        <v>44805</v>
      </c>
      <c r="C19" s="27">
        <v>138479453.88</v>
      </c>
      <c r="D19" s="27">
        <v>1878605.84</v>
      </c>
      <c r="E19" s="27">
        <v>125400680.31</v>
      </c>
      <c r="F19" s="27">
        <v>11200167.73</v>
      </c>
      <c r="G19" s="31"/>
      <c r="H19" s="28">
        <v>1669</v>
      </c>
      <c r="I19" s="29">
        <v>224</v>
      </c>
      <c r="K19" s="30"/>
      <c r="L19" s="28">
        <v>66</v>
      </c>
      <c r="M19" s="29">
        <v>13312441.25</v>
      </c>
      <c r="N19" s="27">
        <v>0</v>
      </c>
      <c r="O19" s="29">
        <v>2741987.25</v>
      </c>
      <c r="P19" s="30"/>
      <c r="Q19" s="28">
        <v>14</v>
      </c>
      <c r="R19" s="29">
        <v>199980</v>
      </c>
      <c r="T19" s="29">
        <v>2525667.66</v>
      </c>
      <c r="U19" s="29">
        <v>381581.3</v>
      </c>
      <c r="W19" s="27">
        <f>F19+O19+R19+U19</f>
        <v>14523716.280000001</v>
      </c>
    </row>
    <row r="20" spans="1:23" x14ac:dyDescent="0.25">
      <c r="A20" s="5">
        <v>44835</v>
      </c>
      <c r="C20" s="27">
        <v>145839430.18999997</v>
      </c>
      <c r="D20" s="27">
        <v>2339454.9500000002</v>
      </c>
      <c r="E20" s="27">
        <v>132754530.5</v>
      </c>
      <c r="F20" s="27">
        <v>10745444.74</v>
      </c>
      <c r="G20" s="31"/>
      <c r="H20" s="28">
        <v>1669</v>
      </c>
      <c r="I20" s="29">
        <v>208</v>
      </c>
      <c r="K20" s="30"/>
      <c r="L20" s="28">
        <v>66</v>
      </c>
      <c r="M20" s="29">
        <v>13317792</v>
      </c>
      <c r="N20" s="27">
        <v>0</v>
      </c>
      <c r="O20" s="29">
        <v>3132830.5</v>
      </c>
      <c r="P20" s="30"/>
      <c r="Q20" s="28">
        <v>14</v>
      </c>
      <c r="R20" s="29">
        <v>215770</v>
      </c>
      <c r="T20" s="29">
        <v>2798664.6200000006</v>
      </c>
      <c r="U20" s="29">
        <v>288460.43</v>
      </c>
      <c r="W20" s="27">
        <f t="shared" si="0"/>
        <v>14382505.67</v>
      </c>
    </row>
    <row r="21" spans="1:23" x14ac:dyDescent="0.25">
      <c r="A21" s="5">
        <v>44866</v>
      </c>
      <c r="C21" s="27">
        <v>122811580.69</v>
      </c>
      <c r="D21" s="27">
        <v>1505829.87</v>
      </c>
      <c r="E21" s="27">
        <v>111263817.05</v>
      </c>
      <c r="F21" s="27">
        <v>10041933.76</v>
      </c>
      <c r="G21" s="31"/>
      <c r="H21" s="28">
        <v>1669</v>
      </c>
      <c r="I21" s="29">
        <v>201</v>
      </c>
      <c r="K21" s="30"/>
      <c r="L21" s="28">
        <v>66</v>
      </c>
      <c r="M21" s="29">
        <v>12464810.25</v>
      </c>
      <c r="N21" s="27">
        <v>0</v>
      </c>
      <c r="O21" s="29">
        <v>3149437.75</v>
      </c>
      <c r="P21" s="30"/>
      <c r="Q21" s="28">
        <v>14</v>
      </c>
      <c r="R21" s="29">
        <v>188154</v>
      </c>
      <c r="T21" s="29">
        <v>2349792.71</v>
      </c>
      <c r="U21" s="29">
        <v>321811.59999999998</v>
      </c>
      <c r="W21" s="27">
        <f t="shared" si="0"/>
        <v>13701337.109999999</v>
      </c>
    </row>
    <row r="22" spans="1:23" x14ac:dyDescent="0.25">
      <c r="A22" s="5">
        <v>44896</v>
      </c>
      <c r="C22" s="27">
        <v>124179639.15000004</v>
      </c>
      <c r="D22" s="27">
        <v>1453641.82</v>
      </c>
      <c r="E22" s="27">
        <v>112765955.73</v>
      </c>
      <c r="F22" s="27">
        <v>9960041.5999999978</v>
      </c>
      <c r="G22" s="31"/>
      <c r="H22" s="28">
        <v>1669</v>
      </c>
      <c r="I22" s="29">
        <v>193</v>
      </c>
      <c r="K22" s="30"/>
      <c r="L22" s="28">
        <v>66</v>
      </c>
      <c r="M22" s="29">
        <v>12164556</v>
      </c>
      <c r="N22" s="27">
        <v>0</v>
      </c>
      <c r="O22" s="29">
        <v>2750991</v>
      </c>
      <c r="P22" s="30"/>
      <c r="Q22" s="28">
        <v>14</v>
      </c>
      <c r="R22" s="29">
        <v>204481</v>
      </c>
      <c r="T22" s="29">
        <v>2212625.3300000005</v>
      </c>
      <c r="U22" s="29">
        <v>280467.72999999969</v>
      </c>
      <c r="W22" s="27">
        <f t="shared" si="0"/>
        <v>13195981.329999998</v>
      </c>
    </row>
    <row r="23" spans="1:23" x14ac:dyDescent="0.25">
      <c r="A23" s="5">
        <v>44927</v>
      </c>
      <c r="C23" s="27">
        <v>118165333.55</v>
      </c>
      <c r="D23" s="27">
        <v>1387760.07</v>
      </c>
      <c r="E23" s="27">
        <v>107187136.59999999</v>
      </c>
      <c r="F23" s="27">
        <v>9590436.8799999971</v>
      </c>
      <c r="G23" s="31"/>
      <c r="H23" s="28">
        <v>1666.03</v>
      </c>
      <c r="I23" s="29">
        <v>185.69204174492219</v>
      </c>
      <c r="K23" s="30"/>
      <c r="L23" s="28">
        <v>66</v>
      </c>
      <c r="M23" s="29">
        <v>11973797.5</v>
      </c>
      <c r="N23" s="27">
        <v>0</v>
      </c>
      <c r="O23" s="29">
        <v>2529803.75</v>
      </c>
      <c r="P23" s="30"/>
      <c r="Q23" s="28">
        <v>14</v>
      </c>
      <c r="R23" s="29">
        <v>215073</v>
      </c>
      <c r="T23" s="29">
        <v>3175125.5700000003</v>
      </c>
      <c r="U23" s="87">
        <v>-10648.690000000337</v>
      </c>
      <c r="W23" s="27">
        <f t="shared" si="0"/>
        <v>12324664.939999998</v>
      </c>
    </row>
    <row r="24" spans="1:23" x14ac:dyDescent="0.25">
      <c r="A24" s="5">
        <v>44958</v>
      </c>
      <c r="C24" s="27">
        <v>113007096.78</v>
      </c>
      <c r="D24" s="27">
        <v>1340629.9099999999</v>
      </c>
      <c r="E24" s="27">
        <v>102429810.31</v>
      </c>
      <c r="F24" s="27">
        <v>9236656.5599999968</v>
      </c>
      <c r="G24" s="31"/>
      <c r="H24" s="28">
        <v>1665</v>
      </c>
      <c r="I24" s="29">
        <v>198.12648133848128</v>
      </c>
      <c r="K24" s="30"/>
      <c r="L24" s="28">
        <v>66</v>
      </c>
      <c r="M24" s="29">
        <v>11003151</v>
      </c>
      <c r="N24" s="27">
        <v>0</v>
      </c>
      <c r="O24" s="29">
        <v>2419803.25</v>
      </c>
      <c r="P24" s="30"/>
      <c r="Q24" s="28">
        <v>14</v>
      </c>
      <c r="R24" s="29">
        <v>214303</v>
      </c>
      <c r="T24" s="29">
        <v>2586103.9499999993</v>
      </c>
      <c r="U24" s="87">
        <v>152067.72</v>
      </c>
      <c r="W24" s="27">
        <f t="shared" si="0"/>
        <v>12022830.529999997</v>
      </c>
    </row>
    <row r="25" spans="1:23" x14ac:dyDescent="0.25">
      <c r="A25" s="5">
        <v>44986</v>
      </c>
      <c r="C25" s="27">
        <v>130016377.32000004</v>
      </c>
      <c r="D25" s="27">
        <v>1480542.66</v>
      </c>
      <c r="E25" s="27">
        <v>117699848.59999999</v>
      </c>
      <c r="F25" s="27">
        <v>10835986.060000002</v>
      </c>
      <c r="G25" s="31"/>
      <c r="H25" s="28">
        <v>1665</v>
      </c>
      <c r="I25" s="29">
        <v>209.9387011527657</v>
      </c>
      <c r="K25" s="30"/>
      <c r="L25" s="28">
        <v>66</v>
      </c>
      <c r="M25" s="29">
        <v>13140931</v>
      </c>
      <c r="N25" s="27">
        <v>0</v>
      </c>
      <c r="O25" s="29">
        <v>2967359.25</v>
      </c>
      <c r="P25" s="30"/>
      <c r="Q25" s="28">
        <v>14</v>
      </c>
      <c r="R25" s="29">
        <v>214486</v>
      </c>
      <c r="T25" s="27">
        <v>2049819.7799999998</v>
      </c>
      <c r="U25" s="29">
        <v>377539.05999999982</v>
      </c>
      <c r="W25" s="27">
        <f t="shared" si="0"/>
        <v>14395370.370000003</v>
      </c>
    </row>
    <row r="26" spans="1:23" ht="15.75" thickBot="1" x14ac:dyDescent="0.3">
      <c r="A26" s="5" t="s">
        <v>28</v>
      </c>
      <c r="C26" s="32">
        <f>SUM(C14:C25)</f>
        <v>1594838414.98</v>
      </c>
      <c r="D26" s="32">
        <f t="shared" ref="D26:E26" si="1">SUM(D14:D25)</f>
        <v>21167233.200000003</v>
      </c>
      <c r="E26" s="32">
        <f t="shared" si="1"/>
        <v>1446603576.0599997</v>
      </c>
      <c r="F26" s="32">
        <f>SUM(F14:F25)</f>
        <v>127067605.70999999</v>
      </c>
      <c r="G26" s="32"/>
      <c r="H26" s="33">
        <v>1676.44</v>
      </c>
      <c r="I26" s="34">
        <f>F26/H26/365</f>
        <v>207.66053458682669</v>
      </c>
      <c r="J26" s="35"/>
      <c r="K26" s="27"/>
      <c r="L26" s="33">
        <v>66</v>
      </c>
      <c r="M26" s="32">
        <f>SUM(M14:M25)</f>
        <v>153796267</v>
      </c>
      <c r="N26" s="32">
        <f t="shared" ref="N26:O26" si="2">SUM(N14:N25)</f>
        <v>3450</v>
      </c>
      <c r="O26" s="32">
        <f t="shared" si="2"/>
        <v>32640647</v>
      </c>
      <c r="P26" s="36"/>
      <c r="Q26" s="33">
        <v>14</v>
      </c>
      <c r="R26" s="32">
        <f>SUM(R14:R25)</f>
        <v>2505770</v>
      </c>
      <c r="S26" s="36"/>
      <c r="T26" s="32">
        <f>SUM(T14:T25)</f>
        <v>25535241.810000006</v>
      </c>
      <c r="U26" s="32">
        <f>SUM(U14:U25)</f>
        <v>2748571.9999999991</v>
      </c>
      <c r="V26" s="36"/>
      <c r="W26" s="32">
        <f>SUM(W14:W25)</f>
        <v>164962594.71000001</v>
      </c>
    </row>
    <row r="27" spans="1:23" ht="10.5" customHeight="1" thickTop="1" x14ac:dyDescent="0.25">
      <c r="C27" s="35"/>
      <c r="D27" s="35"/>
      <c r="E27" s="35"/>
      <c r="F27" s="35"/>
      <c r="G27" s="35"/>
      <c r="H27" s="35"/>
      <c r="J27" s="27"/>
      <c r="L27" s="37"/>
      <c r="M27" s="35"/>
      <c r="N27" s="35"/>
      <c r="O27" s="35"/>
      <c r="P27" s="35"/>
      <c r="Q27" s="37"/>
      <c r="R27" s="35"/>
    </row>
    <row r="28" spans="1:23" s="41" customFormat="1" x14ac:dyDescent="0.25">
      <c r="A28" s="38"/>
      <c r="B28" s="38"/>
      <c r="C28" s="39"/>
      <c r="D28" s="40">
        <f>D26/$C$26</f>
        <v>1.3272337185498162E-2</v>
      </c>
      <c r="E28" s="40">
        <f>E26/$C$26</f>
        <v>0.90705338075151687</v>
      </c>
      <c r="F28" s="40">
        <f>F26/$C$26</f>
        <v>7.9674282056714493E-2</v>
      </c>
      <c r="G28" s="40"/>
      <c r="H28" s="39"/>
      <c r="L28" s="39"/>
      <c r="M28" s="39"/>
      <c r="N28" s="39"/>
      <c r="O28" s="39">
        <f>O26/$M$26</f>
        <v>0.21223302513577913</v>
      </c>
      <c r="P28" s="39"/>
      <c r="Q28" s="39"/>
      <c r="R28" s="39"/>
    </row>
    <row r="29" spans="1:23" s="41" customFormat="1" x14ac:dyDescent="0.25">
      <c r="A29" s="38"/>
      <c r="B29" s="38"/>
      <c r="C29" s="39"/>
      <c r="D29" s="39"/>
      <c r="E29" s="39"/>
      <c r="F29" s="39"/>
      <c r="G29" s="39"/>
      <c r="H29" s="39"/>
      <c r="L29" s="39"/>
      <c r="M29" s="39"/>
      <c r="N29" s="39"/>
      <c r="O29" s="39"/>
      <c r="P29" s="39"/>
      <c r="Q29" s="39"/>
      <c r="R29" s="39"/>
    </row>
    <row r="30" spans="1:23"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3"/>
      <c r="U30" s="103"/>
      <c r="V30" s="103"/>
      <c r="W30" s="104"/>
    </row>
    <row r="31" spans="1:23" s="43" customFormat="1" x14ac:dyDescent="0.25">
      <c r="A31" s="42"/>
      <c r="B31" s="42"/>
      <c r="C31" s="42"/>
      <c r="D31" s="42"/>
      <c r="E31" s="42"/>
      <c r="F31" s="42"/>
      <c r="G31" s="42"/>
      <c r="H31" s="42"/>
      <c r="I31" s="42"/>
      <c r="J31" s="42"/>
      <c r="K31" s="42"/>
      <c r="L31" s="42"/>
      <c r="M31" s="42"/>
      <c r="N31" s="42"/>
      <c r="O31" s="42"/>
      <c r="P31" s="42"/>
      <c r="Q31" s="42"/>
      <c r="R31" s="42"/>
    </row>
    <row r="32" spans="1:23" s="43" customFormat="1" x14ac:dyDescent="0.25">
      <c r="A32" s="42"/>
      <c r="B32" s="42"/>
      <c r="C32" s="42"/>
      <c r="D32" s="42"/>
      <c r="E32" s="42"/>
      <c r="F32" s="42"/>
      <c r="G32" s="42"/>
      <c r="H32" s="105" t="s">
        <v>30</v>
      </c>
      <c r="I32" s="106"/>
      <c r="J32" s="106"/>
      <c r="K32" s="106"/>
      <c r="L32" s="106"/>
      <c r="M32" s="106"/>
      <c r="N32" s="106"/>
      <c r="O32" s="106"/>
      <c r="P32" s="106"/>
      <c r="Q32" s="107"/>
      <c r="R32" s="44"/>
    </row>
    <row r="33" spans="1:23" s="45" customFormat="1" ht="12" x14ac:dyDescent="0.2">
      <c r="F33" s="45" t="s">
        <v>31</v>
      </c>
      <c r="H33" s="46" t="s">
        <v>32</v>
      </c>
      <c r="I33" s="46" t="s">
        <v>33</v>
      </c>
      <c r="J33" s="46" t="s">
        <v>34</v>
      </c>
      <c r="K33" s="47"/>
      <c r="L33" s="47"/>
      <c r="M33" s="48"/>
      <c r="N33" s="48"/>
      <c r="O33" s="48"/>
      <c r="P33" s="48"/>
      <c r="Q33" s="48"/>
      <c r="R33" s="49"/>
    </row>
    <row r="34" spans="1:23" s="45" customFormat="1" ht="12.75" customHeight="1" x14ac:dyDescent="0.2">
      <c r="C34" s="17" t="s">
        <v>35</v>
      </c>
      <c r="D34" s="45" t="s">
        <v>10</v>
      </c>
      <c r="E34" s="45" t="s">
        <v>36</v>
      </c>
      <c r="F34" s="45" t="s">
        <v>37</v>
      </c>
      <c r="H34" s="46" t="s">
        <v>38</v>
      </c>
      <c r="I34" s="46" t="s">
        <v>39</v>
      </c>
      <c r="J34" s="46" t="s">
        <v>40</v>
      </c>
      <c r="K34" s="47"/>
      <c r="L34" s="95" t="s">
        <v>41</v>
      </c>
      <c r="M34" s="95"/>
      <c r="N34" s="95"/>
      <c r="O34" s="95"/>
      <c r="P34" s="95"/>
      <c r="Q34" s="95"/>
      <c r="R34" s="50"/>
    </row>
    <row r="35" spans="1:23" s="45" customFormat="1" ht="12" x14ac:dyDescent="0.2">
      <c r="C35" s="24" t="s">
        <v>42</v>
      </c>
      <c r="D35" s="51" t="s">
        <v>43</v>
      </c>
      <c r="E35" s="51" t="s">
        <v>44</v>
      </c>
      <c r="F35" s="51" t="s">
        <v>45</v>
      </c>
      <c r="G35" s="49"/>
      <c r="H35" s="52" t="s">
        <v>46</v>
      </c>
      <c r="I35" s="52" t="s">
        <v>47</v>
      </c>
      <c r="J35" s="52" t="s">
        <v>48</v>
      </c>
      <c r="K35" s="89"/>
      <c r="L35" s="89" t="s">
        <v>49</v>
      </c>
      <c r="M35" s="89" t="s">
        <v>50</v>
      </c>
      <c r="N35" s="89" t="s">
        <v>51</v>
      </c>
      <c r="O35" s="89" t="s">
        <v>52</v>
      </c>
      <c r="P35" s="54"/>
      <c r="Q35" s="89" t="s">
        <v>53</v>
      </c>
    </row>
    <row r="36" spans="1:23" s="41" customFormat="1" x14ac:dyDescent="0.25">
      <c r="A36" s="5">
        <v>44652</v>
      </c>
      <c r="B36" s="38"/>
      <c r="C36" s="35">
        <f t="shared" ref="C36:C47" si="3">(F14*0.7)+(O14+R14+U14)*0.9</f>
        <v>10445093.873</v>
      </c>
      <c r="D36" s="35">
        <f t="shared" ref="D36:D43" si="4">(F14*0.3)+(O14+R14+U14)*0.1</f>
        <v>3619460.1369999996</v>
      </c>
      <c r="E36" s="27">
        <v>30032.17</v>
      </c>
      <c r="F36" s="27">
        <v>0</v>
      </c>
      <c r="H36" s="35">
        <f>F14*0.3*0.8+(O14+R14+U14)*0.1*0.8+((E36+F36)*0.8)</f>
        <v>2919593.8456000001</v>
      </c>
      <c r="I36" s="35">
        <f>F14*0.3*0.05+(O14+R14+U14)*0.1*0.05+((E36+F36)*0.05)</f>
        <v>182474.61535000001</v>
      </c>
      <c r="J36" s="35">
        <f>F14*0.3*0.05+(O14+R14+U14)*0.1*0.05+((E36+F36)*0.05)</f>
        <v>182474.61535000001</v>
      </c>
      <c r="L36" s="35">
        <f>(F14*0.3*0.1+(O14+R14+U14)*0.1*0.1)*198683/372282+((E36+F36)*0.1*198683/372282)</f>
        <v>194769.57790913369</v>
      </c>
      <c r="M36" s="35">
        <f>(F14*0.3*0.1+(O14+R14+U14)*0.1*0.1)*38867/372282+((E36+F36)*0.1*38867/372282)</f>
        <v>38101.443931258829</v>
      </c>
      <c r="N36" s="35">
        <f>(F14*0.3*0.1+(O14+R14+U14)*0.1*0.1)*9808/372282+((E36+F36)*0.1*9808/372282)</f>
        <v>9614.8136485395498</v>
      </c>
      <c r="O36" s="35">
        <f>(F14*0.3*0.1+(O14+R14+U14)*0.1*0.1)*105740/372282+((E36+F36)*0.1*105740/372282)</f>
        <v>103657.25889035194</v>
      </c>
      <c r="P36" s="39"/>
      <c r="Q36" s="35">
        <f>(F14*0.3*0.1+(O14+R14+U14)*0.1*0.1)*19184/372282+((E36+F36)*0.1*19184/372282)</f>
        <v>18806.136320716014</v>
      </c>
    </row>
    <row r="37" spans="1:23" s="41" customFormat="1" x14ac:dyDescent="0.25">
      <c r="A37" s="5">
        <v>44682</v>
      </c>
      <c r="B37" s="38"/>
      <c r="C37" s="35">
        <f t="shared" si="3"/>
        <v>10153049.853</v>
      </c>
      <c r="D37" s="35">
        <f t="shared" si="4"/>
        <v>3493023.5570000005</v>
      </c>
      <c r="E37" s="27">
        <v>16717.23</v>
      </c>
      <c r="F37" s="27">
        <v>0</v>
      </c>
      <c r="H37" s="35">
        <f>F15*0.3*0.8+(O15+R15+U15)*0.1*0.8+((E37+F37)*0.8)</f>
        <v>2807792.6296000006</v>
      </c>
      <c r="I37" s="35">
        <f>F15*0.3*0.05+(O15+R15+U15)*0.1*0.05+((E37+F37)*0.05)</f>
        <v>175487.03935000004</v>
      </c>
      <c r="J37" s="35">
        <f>F15*0.3*0.05+(O15+R15+U15)*0.1*0.05+((E37+F37)*0.05)</f>
        <v>175487.03935000004</v>
      </c>
      <c r="L37" s="35">
        <f t="shared" ref="L37:L47" si="5">(F15*0.3*0.1+(O15+R15+U15)*0.1*0.1)*198683/372282+((E37+F37)*0.1*198683/372282)</f>
        <v>187311.1858170745</v>
      </c>
      <c r="M37" s="35">
        <f t="shared" ref="M37:M47" si="6">(F15*0.3*0.1+(O15+R15+U15)*0.1*0.1)*38867/372282+((E37+F37)*0.1*38867/372282)</f>
        <v>36642.409562731758</v>
      </c>
      <c r="N37" s="35">
        <f t="shared" ref="N37:N47" si="7">(F15*0.3*0.1+(O15+R15+U15)*0.1*0.1)*9808/372282+((E37+F37)*0.1*9808/372282)</f>
        <v>9246.629608440915</v>
      </c>
      <c r="O37" s="35">
        <f t="shared" ref="O37:O47" si="8">(F15*0.3*0.1+(O15+R15+U15)*0.1*0.1)*105740/372282+((E37+F37)*0.1*105740/372282)</f>
        <v>99687.868555928057</v>
      </c>
      <c r="P37" s="39"/>
      <c r="Q37" s="35">
        <f t="shared" ref="Q37:Q47" si="9">(F15*0.3*0.1+(O15+R15+U15)*0.1*0.1)*19184/372282+((E37+F37)*0.1*19184/372282)</f>
        <v>18085.985155824888</v>
      </c>
      <c r="S37" s="29"/>
      <c r="T37" s="29"/>
      <c r="U37" s="29"/>
      <c r="V37" s="29"/>
      <c r="W37" s="29"/>
    </row>
    <row r="38" spans="1:23" s="41" customFormat="1" x14ac:dyDescent="0.25">
      <c r="A38" s="5">
        <v>44713</v>
      </c>
      <c r="B38" s="38"/>
      <c r="C38" s="35">
        <f t="shared" si="3"/>
        <v>9902414.0079999994</v>
      </c>
      <c r="D38" s="35">
        <f t="shared" si="4"/>
        <v>3539233.2520000003</v>
      </c>
      <c r="E38" s="27">
        <v>42473.74</v>
      </c>
      <c r="F38" s="27">
        <v>0</v>
      </c>
      <c r="H38" s="35">
        <f t="shared" ref="H38:H47" si="10">F16*0.3*0.8+(O16+R16+U16)*0.1*0.8+((E38+F38)*0.8)</f>
        <v>2865365.5936000003</v>
      </c>
      <c r="I38" s="35">
        <f t="shared" ref="I38:I47" si="11">F16*0.3*0.05+(O16+R16+U16)*0.1*0.05+((E38+F38)*0.05)</f>
        <v>179085.34960000002</v>
      </c>
      <c r="J38" s="35">
        <f t="shared" ref="J38:J47" si="12">F16*0.3*0.05+(O16+R16+U16)*0.1*0.05+((E38+F38)*0.05)</f>
        <v>179085.34960000002</v>
      </c>
      <c r="L38" s="35">
        <f t="shared" si="5"/>
        <v>191151.94672090944</v>
      </c>
      <c r="M38" s="35">
        <f t="shared" si="6"/>
        <v>37393.751419102729</v>
      </c>
      <c r="N38" s="35">
        <f t="shared" si="7"/>
        <v>9436.2290353914523</v>
      </c>
      <c r="O38" s="35">
        <f t="shared" si="8"/>
        <v>101731.93904998899</v>
      </c>
      <c r="P38" s="39"/>
      <c r="Q38" s="35">
        <f t="shared" si="9"/>
        <v>18456.832974607423</v>
      </c>
      <c r="S38" s="29"/>
      <c r="T38" s="29"/>
      <c r="U38" s="29"/>
      <c r="V38" s="29"/>
      <c r="W38" s="29"/>
    </row>
    <row r="39" spans="1:23" s="41" customFormat="1" x14ac:dyDescent="0.25">
      <c r="A39" s="5">
        <v>44743</v>
      </c>
      <c r="B39" s="38"/>
      <c r="C39" s="35">
        <f t="shared" si="3"/>
        <v>11167376.013</v>
      </c>
      <c r="D39" s="35">
        <f t="shared" si="4"/>
        <v>3921695.017</v>
      </c>
      <c r="E39" s="27">
        <v>28960.03</v>
      </c>
      <c r="F39" s="27">
        <v>0</v>
      </c>
      <c r="H39" s="35">
        <f t="shared" si="10"/>
        <v>3160524.0375999999</v>
      </c>
      <c r="I39" s="35">
        <f t="shared" si="11"/>
        <v>197532.75235</v>
      </c>
      <c r="J39" s="35">
        <f t="shared" si="12"/>
        <v>197532.75235</v>
      </c>
      <c r="L39" s="35">
        <f t="shared" si="5"/>
        <v>210842.31757192154</v>
      </c>
      <c r="M39" s="35">
        <f t="shared" si="6"/>
        <v>41245.644353406555</v>
      </c>
      <c r="N39" s="35">
        <f t="shared" si="7"/>
        <v>10408.245550678248</v>
      </c>
      <c r="O39" s="35">
        <f t="shared" si="8"/>
        <v>112211.24434428201</v>
      </c>
      <c r="P39" s="39"/>
      <c r="Q39" s="35">
        <f t="shared" si="9"/>
        <v>20358.052879711613</v>
      </c>
      <c r="S39" s="29"/>
      <c r="T39" s="29"/>
      <c r="U39" s="29"/>
      <c r="V39" s="29"/>
      <c r="W39" s="29"/>
    </row>
    <row r="40" spans="1:23" s="41" customFormat="1" x14ac:dyDescent="0.25">
      <c r="A40" s="5">
        <v>44774</v>
      </c>
      <c r="B40" s="38"/>
      <c r="C40" s="35">
        <f t="shared" si="3"/>
        <v>10615248.208999999</v>
      </c>
      <c r="D40" s="35">
        <f t="shared" si="4"/>
        <v>3559594.5609999998</v>
      </c>
      <c r="E40" s="27">
        <v>22830.71</v>
      </c>
      <c r="F40" s="27">
        <v>0</v>
      </c>
      <c r="H40" s="35">
        <f t="shared" si="10"/>
        <v>2865940.2168000001</v>
      </c>
      <c r="I40" s="35">
        <f t="shared" si="11"/>
        <v>179121.26355</v>
      </c>
      <c r="J40" s="35">
        <f t="shared" si="12"/>
        <v>179121.26355</v>
      </c>
      <c r="L40" s="35">
        <f t="shared" si="5"/>
        <v>191190.2805180194</v>
      </c>
      <c r="M40" s="35">
        <f t="shared" si="6"/>
        <v>37401.250398342389</v>
      </c>
      <c r="N40" s="35">
        <f t="shared" si="7"/>
        <v>9438.1213859300206</v>
      </c>
      <c r="O40" s="35">
        <f t="shared" si="8"/>
        <v>101752.34047188422</v>
      </c>
      <c r="P40" s="39"/>
      <c r="Q40" s="35">
        <f t="shared" si="9"/>
        <v>18460.534325823974</v>
      </c>
      <c r="S40" s="29"/>
      <c r="T40" s="29"/>
      <c r="U40" s="29"/>
      <c r="V40" s="29"/>
      <c r="W40" s="29"/>
    </row>
    <row r="41" spans="1:23" s="41" customFormat="1" x14ac:dyDescent="0.25">
      <c r="A41" s="5">
        <v>44805</v>
      </c>
      <c r="B41" s="38"/>
      <c r="C41" s="35">
        <f t="shared" si="3"/>
        <v>10831311.105999999</v>
      </c>
      <c r="D41" s="35">
        <f t="shared" si="4"/>
        <v>3692405.1740000001</v>
      </c>
      <c r="E41" s="27">
        <v>31884.01</v>
      </c>
      <c r="F41" s="27">
        <v>0</v>
      </c>
      <c r="G41" s="31"/>
      <c r="H41" s="35">
        <f t="shared" si="10"/>
        <v>2979431.3472000007</v>
      </c>
      <c r="I41" s="35">
        <f t="shared" si="11"/>
        <v>186214.45920000004</v>
      </c>
      <c r="J41" s="35">
        <f t="shared" si="12"/>
        <v>186214.45920000004</v>
      </c>
      <c r="L41" s="35">
        <f t="shared" si="5"/>
        <v>198761.40880963145</v>
      </c>
      <c r="M41" s="35">
        <f t="shared" si="6"/>
        <v>38882.338580572803</v>
      </c>
      <c r="N41" s="35">
        <f t="shared" si="7"/>
        <v>9811.8706562960342</v>
      </c>
      <c r="O41" s="35">
        <f t="shared" si="8"/>
        <v>105781.72952658471</v>
      </c>
      <c r="P41" s="39"/>
      <c r="Q41" s="35">
        <f t="shared" si="9"/>
        <v>19191.570826915082</v>
      </c>
      <c r="S41" s="29"/>
      <c r="T41" s="29"/>
      <c r="U41" s="29"/>
      <c r="V41" s="29"/>
      <c r="W41" s="29"/>
    </row>
    <row r="42" spans="1:23" s="41" customFormat="1" x14ac:dyDescent="0.25">
      <c r="A42" s="5">
        <v>44835</v>
      </c>
      <c r="B42" s="38"/>
      <c r="C42" s="35">
        <f t="shared" si="3"/>
        <v>10795166.155000001</v>
      </c>
      <c r="D42" s="35">
        <f t="shared" si="4"/>
        <v>3587339.5149999997</v>
      </c>
      <c r="E42" s="27">
        <v>41620.93</v>
      </c>
      <c r="F42" s="27">
        <v>0</v>
      </c>
      <c r="G42" s="31"/>
      <c r="H42" s="35">
        <f t="shared" si="10"/>
        <v>2903168.3560000001</v>
      </c>
      <c r="I42" s="35">
        <f t="shared" si="11"/>
        <v>181448.02225000001</v>
      </c>
      <c r="J42" s="35">
        <f t="shared" si="12"/>
        <v>181448.02225000001</v>
      </c>
      <c r="L42" s="35">
        <f t="shared" si="5"/>
        <v>193673.81396197912</v>
      </c>
      <c r="M42" s="35">
        <f t="shared" si="6"/>
        <v>37887.087104886887</v>
      </c>
      <c r="N42" s="35">
        <f t="shared" si="7"/>
        <v>9560.7211857033126</v>
      </c>
      <c r="O42" s="35">
        <f t="shared" si="8"/>
        <v>103074.08831324104</v>
      </c>
      <c r="P42" s="39"/>
      <c r="Q42" s="35">
        <f t="shared" si="9"/>
        <v>18700.333934189675</v>
      </c>
      <c r="S42" s="29"/>
      <c r="T42" s="29"/>
      <c r="U42" s="29"/>
      <c r="V42" s="29"/>
      <c r="W42" s="29"/>
    </row>
    <row r="43" spans="1:23" s="41" customFormat="1" x14ac:dyDescent="0.25">
      <c r="A43" s="5">
        <v>44866</v>
      </c>
      <c r="B43" s="38"/>
      <c r="C43" s="35">
        <f t="shared" si="3"/>
        <v>10322816.647</v>
      </c>
      <c r="D43" s="35">
        <f t="shared" si="4"/>
        <v>3378520.463</v>
      </c>
      <c r="E43" s="27">
        <v>43445.16</v>
      </c>
      <c r="F43" s="27">
        <v>0</v>
      </c>
      <c r="G43" s="31"/>
      <c r="H43" s="35">
        <f t="shared" si="10"/>
        <v>2737572.4984000004</v>
      </c>
      <c r="I43" s="35">
        <f t="shared" si="11"/>
        <v>171098.28115000002</v>
      </c>
      <c r="J43" s="35">
        <f t="shared" si="12"/>
        <v>171098.28115000002</v>
      </c>
      <c r="L43" s="35">
        <f t="shared" si="5"/>
        <v>182626.71734720163</v>
      </c>
      <c r="M43" s="35">
        <f t="shared" si="6"/>
        <v>35726.018950457183</v>
      </c>
      <c r="N43" s="35">
        <f t="shared" si="7"/>
        <v>9015.3804992946225</v>
      </c>
      <c r="O43" s="35">
        <f t="shared" si="8"/>
        <v>97194.773041946697</v>
      </c>
      <c r="P43" s="39"/>
      <c r="Q43" s="35">
        <f t="shared" si="9"/>
        <v>17633.672461099923</v>
      </c>
      <c r="S43" s="29"/>
      <c r="T43" s="29"/>
      <c r="U43" s="29"/>
      <c r="V43" s="29"/>
      <c r="W43" s="29"/>
    </row>
    <row r="44" spans="1:23" s="41" customFormat="1" x14ac:dyDescent="0.25">
      <c r="A44" s="5">
        <v>44896</v>
      </c>
      <c r="B44" s="38"/>
      <c r="C44" s="35">
        <f t="shared" si="3"/>
        <v>9884374.8769999985</v>
      </c>
      <c r="D44" s="35">
        <f>(F22*0.3)+(O22+R22+U22)*0.1</f>
        <v>3311606.4529999988</v>
      </c>
      <c r="E44" s="27">
        <v>45786.99</v>
      </c>
      <c r="F44" s="27">
        <v>0</v>
      </c>
      <c r="G44" s="31"/>
      <c r="H44" s="35">
        <f t="shared" si="10"/>
        <v>2685914.7543999995</v>
      </c>
      <c r="I44" s="35">
        <f t="shared" si="11"/>
        <v>167869.67214999997</v>
      </c>
      <c r="J44" s="35">
        <f t="shared" si="12"/>
        <v>167869.67214999997</v>
      </c>
      <c r="L44" s="35">
        <f t="shared" si="5"/>
        <v>179180.56780493521</v>
      </c>
      <c r="M44" s="35">
        <f t="shared" si="6"/>
        <v>35051.872222960279</v>
      </c>
      <c r="N44" s="35">
        <f t="shared" si="7"/>
        <v>8845.2610894279042</v>
      </c>
      <c r="O44" s="35">
        <f t="shared" si="8"/>
        <v>95360.716516731904</v>
      </c>
      <c r="P44" s="39"/>
      <c r="Q44" s="35">
        <f t="shared" si="9"/>
        <v>17300.926665944629</v>
      </c>
      <c r="S44" s="29"/>
      <c r="T44" s="29"/>
      <c r="U44" s="29"/>
      <c r="V44" s="29"/>
      <c r="W44" s="29"/>
    </row>
    <row r="45" spans="1:23" s="41" customFormat="1" x14ac:dyDescent="0.25">
      <c r="A45" s="5">
        <v>44927</v>
      </c>
      <c r="B45" s="38"/>
      <c r="C45" s="35">
        <f t="shared" si="3"/>
        <v>9174111.0699999966</v>
      </c>
      <c r="D45" s="35">
        <f>(F23*0.3)+(O23+R23+U23)*0.1</f>
        <v>3150553.8699999987</v>
      </c>
      <c r="E45" s="27">
        <v>28294.23</v>
      </c>
      <c r="F45" s="27">
        <v>0</v>
      </c>
      <c r="G45" s="31"/>
      <c r="H45" s="35">
        <f t="shared" si="10"/>
        <v>2543078.4799999991</v>
      </c>
      <c r="I45" s="35">
        <f t="shared" si="11"/>
        <v>158942.40499999994</v>
      </c>
      <c r="J45" s="35">
        <f t="shared" si="12"/>
        <v>158942.40499999994</v>
      </c>
      <c r="L45" s="35">
        <f t="shared" si="5"/>
        <v>169651.79005493142</v>
      </c>
      <c r="M45" s="35">
        <f t="shared" si="6"/>
        <v>33187.822431033455</v>
      </c>
      <c r="N45" s="35">
        <f t="shared" si="7"/>
        <v>8374.8723185112322</v>
      </c>
      <c r="O45" s="35">
        <f t="shared" si="8"/>
        <v>90289.457479545032</v>
      </c>
      <c r="P45" s="39"/>
      <c r="Q45" s="35">
        <f t="shared" si="9"/>
        <v>16380.86771597874</v>
      </c>
      <c r="S45" s="29"/>
      <c r="T45" s="29"/>
      <c r="U45" s="29"/>
      <c r="V45" s="29"/>
      <c r="W45" s="29"/>
    </row>
    <row r="46" spans="1:23" s="41" customFormat="1" x14ac:dyDescent="0.25">
      <c r="A46" s="5">
        <v>44958</v>
      </c>
      <c r="B46" s="38"/>
      <c r="C46" s="35">
        <f t="shared" si="3"/>
        <v>8973216.1649999972</v>
      </c>
      <c r="D46" s="35">
        <f>(F24*0.3)+(O24+R24+U24)*0.1</f>
        <v>3049614.3649999988</v>
      </c>
      <c r="E46" s="27">
        <v>15272.53</v>
      </c>
      <c r="F46" s="27">
        <v>0</v>
      </c>
      <c r="G46" s="31"/>
      <c r="H46" s="35">
        <f t="shared" si="10"/>
        <v>2451909.5159999998</v>
      </c>
      <c r="I46" s="35">
        <f t="shared" si="11"/>
        <v>153244.34474999999</v>
      </c>
      <c r="J46" s="35">
        <f t="shared" si="12"/>
        <v>153244.34474999999</v>
      </c>
      <c r="L46" s="35">
        <f t="shared" si="5"/>
        <v>163569.80003311599</v>
      </c>
      <c r="M46" s="35">
        <f t="shared" si="6"/>
        <v>31998.044210562148</v>
      </c>
      <c r="N46" s="35">
        <f t="shared" si="7"/>
        <v>8074.6344615533371</v>
      </c>
      <c r="O46" s="35">
        <f t="shared" si="8"/>
        <v>87052.594613035268</v>
      </c>
      <c r="Q46" s="35">
        <f t="shared" si="9"/>
        <v>15793.616181733199</v>
      </c>
      <c r="S46" s="29"/>
      <c r="T46" s="29"/>
      <c r="U46" s="29"/>
      <c r="V46" s="29"/>
      <c r="W46" s="29"/>
    </row>
    <row r="47" spans="1:23" s="41" customFormat="1" x14ac:dyDescent="0.25">
      <c r="A47" s="5">
        <v>44986</v>
      </c>
      <c r="B47" s="38"/>
      <c r="C47" s="35">
        <f t="shared" si="3"/>
        <v>10788636.121000001</v>
      </c>
      <c r="D47" s="35">
        <f>(F25*0.3)+(O25+R25+U25)*0.1</f>
        <v>3606734.2490000003</v>
      </c>
      <c r="E47" s="27">
        <v>22475.489999999998</v>
      </c>
      <c r="F47" s="27">
        <v>0</v>
      </c>
      <c r="G47" s="31"/>
      <c r="H47" s="35">
        <f t="shared" si="10"/>
        <v>2903367.7912000003</v>
      </c>
      <c r="I47" s="35">
        <f t="shared" si="11"/>
        <v>181460.48695000002</v>
      </c>
      <c r="J47" s="35">
        <f t="shared" si="12"/>
        <v>181460.48695000002</v>
      </c>
      <c r="L47" s="35">
        <f t="shared" si="5"/>
        <v>193687.11852137279</v>
      </c>
      <c r="M47" s="35">
        <f t="shared" si="6"/>
        <v>37889.689785085771</v>
      </c>
      <c r="N47" s="35">
        <f t="shared" si="7"/>
        <v>9561.3779661955195</v>
      </c>
      <c r="O47" s="35">
        <f t="shared" si="8"/>
        <v>103081.16906051328</v>
      </c>
      <c r="Q47" s="35">
        <f t="shared" si="9"/>
        <v>18701.618566832673</v>
      </c>
      <c r="S47" s="29"/>
      <c r="T47" s="29"/>
      <c r="U47" s="29"/>
      <c r="V47" s="29"/>
      <c r="W47" s="29"/>
    </row>
    <row r="48" spans="1:23" s="41" customFormat="1" ht="15.75" thickBot="1" x14ac:dyDescent="0.3">
      <c r="A48" s="5" t="s">
        <v>28</v>
      </c>
      <c r="B48" s="38"/>
      <c r="C48" s="34">
        <f>SUM(C36:C47)</f>
        <v>123052814.09699999</v>
      </c>
      <c r="D48" s="34">
        <f>SUM(D36:D47)</f>
        <v>41909780.612999998</v>
      </c>
      <c r="E48" s="34">
        <f>SUM(E36:E47)</f>
        <v>369793.22</v>
      </c>
      <c r="F48" s="83">
        <f t="shared" ref="F48:Q48" si="13">SUM(F36:F47)</f>
        <v>0</v>
      </c>
      <c r="G48" s="35"/>
      <c r="H48" s="34">
        <f>SUM(H36:H47)</f>
        <v>33823659.066399999</v>
      </c>
      <c r="I48" s="34">
        <f t="shared" si="13"/>
        <v>2113978.6916499999</v>
      </c>
      <c r="J48" s="34">
        <f t="shared" si="13"/>
        <v>2113978.6916499999</v>
      </c>
      <c r="K48" s="34"/>
      <c r="L48" s="34">
        <f t="shared" si="13"/>
        <v>2256416.5250702258</v>
      </c>
      <c r="M48" s="34">
        <f t="shared" si="13"/>
        <v>441407.37295040075</v>
      </c>
      <c r="N48" s="34">
        <f t="shared" si="13"/>
        <v>111388.15740596215</v>
      </c>
      <c r="O48" s="34">
        <f t="shared" si="13"/>
        <v>1200875.1798640331</v>
      </c>
      <c r="P48" s="34"/>
      <c r="Q48" s="34">
        <f t="shared" si="13"/>
        <v>217870.14800937782</v>
      </c>
      <c r="R48" s="35"/>
      <c r="S48" s="29"/>
      <c r="T48" s="29"/>
      <c r="U48" s="29"/>
      <c r="V48" s="29"/>
      <c r="W48" s="29"/>
    </row>
    <row r="49" spans="1:23" s="41" customFormat="1" ht="15.75" thickTop="1" x14ac:dyDescent="0.25">
      <c r="A49" s="38"/>
      <c r="B49" s="38"/>
      <c r="C49" s="35"/>
      <c r="D49" s="39"/>
      <c r="E49" s="39"/>
      <c r="F49" s="39"/>
      <c r="G49" s="39"/>
      <c r="H49" s="39"/>
      <c r="I49" s="39"/>
      <c r="L49" s="39"/>
      <c r="M49" s="39"/>
      <c r="N49" s="39"/>
      <c r="O49" s="39"/>
      <c r="Q49" s="39"/>
    </row>
    <row r="50" spans="1:23" s="41" customFormat="1" x14ac:dyDescent="0.25">
      <c r="A50" s="38"/>
      <c r="B50" s="38"/>
      <c r="C50" s="39">
        <f>C48/W26</f>
        <v>0.74594373538633818</v>
      </c>
      <c r="D50" s="39">
        <f>D48/$W$26</f>
        <v>0.25405626461366176</v>
      </c>
      <c r="E50" s="39"/>
      <c r="F50" s="39"/>
      <c r="G50" s="39"/>
      <c r="H50" s="39">
        <f>H48/($D$48+$E$48+$F$48)</f>
        <v>0.8</v>
      </c>
      <c r="I50" s="39">
        <f t="shared" ref="I50:Q50" si="14">I48/($D$48+$E$48+$F$48)</f>
        <v>0.05</v>
      </c>
      <c r="J50" s="39">
        <f t="shared" si="14"/>
        <v>0.05</v>
      </c>
      <c r="K50" s="39"/>
      <c r="L50" s="39">
        <f>L48/($D$48+$E$48+$F$48)</f>
        <v>5.3368951493760107E-2</v>
      </c>
      <c r="M50" s="39">
        <f t="shared" si="14"/>
        <v>1.0440203931428325E-2</v>
      </c>
      <c r="N50" s="39">
        <f t="shared" si="14"/>
        <v>2.6345619718385529E-3</v>
      </c>
      <c r="O50" s="39">
        <f t="shared" si="14"/>
        <v>2.8403199724939696E-2</v>
      </c>
      <c r="P50" s="39"/>
      <c r="Q50" s="39">
        <f t="shared" si="14"/>
        <v>5.1530828780333186E-3</v>
      </c>
    </row>
    <row r="51" spans="1:23" s="41" customFormat="1" x14ac:dyDescent="0.25">
      <c r="A51" s="38"/>
      <c r="B51" s="38"/>
      <c r="C51" s="39"/>
      <c r="D51" s="39"/>
      <c r="H51" s="39"/>
      <c r="I51" s="39"/>
      <c r="J51" s="39"/>
      <c r="K51" s="39"/>
      <c r="L51" s="39"/>
      <c r="M51" s="39"/>
      <c r="N51" s="39"/>
      <c r="O51" s="39"/>
      <c r="P51" s="39"/>
      <c r="Q51" s="39"/>
      <c r="R51" s="39"/>
    </row>
    <row r="52" spans="1:23" s="41" customFormat="1" x14ac:dyDescent="0.25">
      <c r="A52" s="55" t="s">
        <v>54</v>
      </c>
      <c r="B52" s="38"/>
      <c r="C52" s="39"/>
      <c r="D52" s="39"/>
      <c r="H52" s="39"/>
      <c r="I52" s="39"/>
      <c r="J52" s="39"/>
      <c r="K52" s="39"/>
      <c r="L52" s="39"/>
      <c r="M52" s="39"/>
      <c r="N52" s="39"/>
      <c r="O52" s="39"/>
      <c r="P52" s="39"/>
      <c r="Q52" s="39"/>
      <c r="R52" s="39"/>
    </row>
    <row r="53" spans="1:23" s="43" customFormat="1" x14ac:dyDescent="0.25">
      <c r="A53" s="56" t="s">
        <v>82</v>
      </c>
      <c r="B53" s="57"/>
      <c r="C53" s="58"/>
      <c r="D53" s="58"/>
      <c r="H53" s="58"/>
      <c r="I53" s="58"/>
      <c r="J53" s="58"/>
      <c r="K53" s="58"/>
      <c r="L53" s="58"/>
      <c r="M53" s="58"/>
      <c r="N53" s="58"/>
      <c r="O53" s="58"/>
      <c r="P53" s="58"/>
      <c r="Q53" s="58"/>
      <c r="R53" s="58"/>
    </row>
    <row r="54" spans="1:23" s="43" customFormat="1" x14ac:dyDescent="0.25">
      <c r="A54" s="56" t="s">
        <v>56</v>
      </c>
      <c r="B54" s="57"/>
      <c r="C54" s="58"/>
      <c r="D54" s="58"/>
      <c r="H54" s="58"/>
      <c r="I54" s="58"/>
      <c r="J54" s="58"/>
      <c r="K54" s="58"/>
      <c r="L54" s="58"/>
      <c r="M54" s="58"/>
      <c r="N54" s="58"/>
      <c r="O54" s="58"/>
      <c r="P54" s="58"/>
      <c r="Q54" s="58"/>
      <c r="R54" s="58"/>
    </row>
    <row r="55" spans="1:23" s="43" customFormat="1" x14ac:dyDescent="0.25">
      <c r="A55" s="96" t="s">
        <v>57</v>
      </c>
      <c r="B55" s="96"/>
      <c r="C55" s="96"/>
      <c r="D55" s="96"/>
      <c r="E55" s="96"/>
      <c r="F55" s="96"/>
      <c r="G55" s="96"/>
      <c r="H55" s="96"/>
      <c r="I55" s="96"/>
      <c r="J55" s="96"/>
      <c r="K55" s="96"/>
      <c r="L55" s="96"/>
      <c r="M55" s="96"/>
      <c r="N55" s="96"/>
      <c r="O55" s="96"/>
      <c r="P55" s="96"/>
      <c r="Q55" s="96"/>
      <c r="R55" s="96"/>
      <c r="S55" s="96"/>
      <c r="T55" s="96"/>
      <c r="U55" s="96"/>
      <c r="V55" s="96"/>
      <c r="W55" s="96"/>
    </row>
    <row r="56" spans="1:23" s="43" customFormat="1" x14ac:dyDescent="0.25">
      <c r="A56" s="88"/>
      <c r="B56" s="88"/>
      <c r="C56" s="88"/>
      <c r="D56" s="88"/>
      <c r="E56" s="88"/>
      <c r="F56" s="88"/>
      <c r="G56" s="88"/>
      <c r="H56" s="88"/>
      <c r="I56" s="88"/>
      <c r="J56" s="88"/>
      <c r="K56" s="88"/>
      <c r="L56" s="88"/>
      <c r="M56" s="88"/>
      <c r="N56" s="88"/>
      <c r="O56" s="88"/>
      <c r="P56" s="88"/>
      <c r="Q56" s="88"/>
      <c r="R56" s="88"/>
      <c r="S56" s="88"/>
      <c r="T56" s="88"/>
      <c r="U56" s="88"/>
      <c r="V56" s="88"/>
      <c r="W56" s="88"/>
    </row>
    <row r="57" spans="1:23" s="43" customFormat="1" x14ac:dyDescent="0.25">
      <c r="A57" s="56" t="s">
        <v>58</v>
      </c>
      <c r="B57" s="57"/>
      <c r="C57" s="58"/>
      <c r="D57" s="60"/>
      <c r="H57" s="58"/>
      <c r="I57" s="58"/>
      <c r="J57" s="58"/>
      <c r="K57" s="58"/>
      <c r="L57" s="58"/>
      <c r="M57" s="58"/>
      <c r="N57" s="58"/>
      <c r="O57" s="58"/>
      <c r="P57" s="58"/>
      <c r="Q57" s="58"/>
      <c r="R57" s="58"/>
    </row>
    <row r="59" spans="1:23" x14ac:dyDescent="0.25">
      <c r="A59" s="96" t="s">
        <v>59</v>
      </c>
      <c r="B59" s="96"/>
      <c r="C59" s="96"/>
      <c r="D59" s="96"/>
      <c r="E59" s="96"/>
      <c r="F59" s="96"/>
      <c r="G59" s="96"/>
      <c r="H59" s="96"/>
      <c r="I59" s="96"/>
      <c r="J59" s="96"/>
      <c r="K59" s="96"/>
      <c r="L59" s="96"/>
      <c r="M59" s="96"/>
      <c r="N59" s="96"/>
      <c r="O59" s="96"/>
      <c r="P59" s="96"/>
      <c r="Q59" s="96"/>
      <c r="R59" s="96"/>
    </row>
    <row r="60" spans="1:23" x14ac:dyDescent="0.25">
      <c r="A60" s="61" t="s">
        <v>60</v>
      </c>
      <c r="B60" s="88"/>
      <c r="C60" s="88"/>
      <c r="D60" s="88"/>
      <c r="E60" s="88"/>
      <c r="F60" s="88"/>
      <c r="G60" s="88"/>
      <c r="H60" s="88"/>
      <c r="I60" s="88"/>
      <c r="J60" s="88"/>
      <c r="K60" s="88"/>
      <c r="L60" s="88"/>
      <c r="M60" s="88"/>
      <c r="N60" s="88"/>
      <c r="O60" s="88"/>
      <c r="P60" s="88"/>
      <c r="Q60" s="88"/>
      <c r="R60" s="88"/>
    </row>
    <row r="62" spans="1:23" x14ac:dyDescent="0.25">
      <c r="A62" s="61" t="s">
        <v>61</v>
      </c>
    </row>
    <row r="63" spans="1:23" x14ac:dyDescent="0.25">
      <c r="A63" s="61"/>
    </row>
    <row r="64" spans="1:23" x14ac:dyDescent="0.25">
      <c r="A64" s="61" t="s">
        <v>77</v>
      </c>
    </row>
    <row r="65" spans="1:15" x14ac:dyDescent="0.25">
      <c r="A65" s="61"/>
      <c r="B65" s="62"/>
      <c r="C65" s="63"/>
      <c r="D65" s="63"/>
      <c r="E65" s="63"/>
      <c r="F65" s="63"/>
      <c r="G65" s="63"/>
      <c r="H65" s="63"/>
      <c r="I65" s="64"/>
      <c r="J65" s="63"/>
      <c r="K65" s="63"/>
      <c r="L65" s="63"/>
      <c r="M65" s="63"/>
      <c r="N65" s="63"/>
      <c r="O65" s="63"/>
    </row>
    <row r="66" spans="1:15" x14ac:dyDescent="0.25">
      <c r="A66" s="80" t="s">
        <v>75</v>
      </c>
    </row>
  </sheetData>
  <mergeCells count="15">
    <mergeCell ref="L34:Q34"/>
    <mergeCell ref="A55:W55"/>
    <mergeCell ref="A59:R59"/>
    <mergeCell ref="C10:I10"/>
    <mergeCell ref="L10:O10"/>
    <mergeCell ref="Q10:R10"/>
    <mergeCell ref="T10:U10"/>
    <mergeCell ref="A30:W30"/>
    <mergeCell ref="H32:Q32"/>
    <mergeCell ref="A8:W8"/>
    <mergeCell ref="A1:W1"/>
    <mergeCell ref="A2:W2"/>
    <mergeCell ref="A3:W3"/>
    <mergeCell ref="A4:W4"/>
    <mergeCell ref="A5:W5"/>
  </mergeCells>
  <hyperlinks>
    <hyperlink ref="A4" r:id="rId1" xr:uid="{C56D0F39-B2DB-4CB7-ABC2-08D282C30AFF}"/>
  </hyperlinks>
  <printOptions horizontalCentered="1" verticalCentered="1"/>
  <pageMargins left="0" right="0" top="0.25" bottom="0.25" header="0.3" footer="0.3"/>
  <pageSetup scale="6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D8728-DE66-4B6D-9AF8-C40345DA738E}">
  <sheetPr>
    <pageSetUpPr fitToPage="1"/>
  </sheetPr>
  <dimension ref="A1:W66"/>
  <sheetViews>
    <sheetView topLeftCell="A16" zoomScaleNormal="100" workbookViewId="0">
      <selection activeCell="I26" sqref="I26"/>
    </sheetView>
  </sheetViews>
  <sheetFormatPr defaultRowHeight="15" x14ac:dyDescent="0.25"/>
  <cols>
    <col min="1" max="1" width="9.28515625" style="5" customWidth="1"/>
    <col min="2" max="2" width="1.7109375" style="5" customWidth="1"/>
    <col min="3" max="3" width="14.5703125" style="29" customWidth="1"/>
    <col min="4" max="4" width="12.85546875" style="29" customWidth="1"/>
    <col min="5" max="5" width="14.5703125" style="29" customWidth="1"/>
    <col min="6" max="6" width="15.140625" style="29" customWidth="1"/>
    <col min="7" max="7" width="1.140625" style="29" customWidth="1"/>
    <col min="8" max="8" width="14.28515625" style="29" customWidth="1"/>
    <col min="9" max="9" width="11.140625" style="28" bestFit="1" customWidth="1"/>
    <col min="10" max="10" width="11.85546875" style="29"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2" style="29" customWidth="1"/>
    <col min="17" max="17" width="11.42578125" style="29" customWidth="1"/>
    <col min="18" max="18" width="12.140625" style="29" customWidth="1"/>
    <col min="19" max="19" width="2" style="1" customWidth="1"/>
    <col min="20" max="21" width="12.140625" style="1" customWidth="1"/>
    <col min="22" max="22" width="2" style="1" customWidth="1"/>
    <col min="23" max="23" width="14.28515625" style="1" customWidth="1"/>
    <col min="24" max="260" width="9.140625" style="1"/>
    <col min="261" max="261" width="9.28515625" style="1" customWidth="1"/>
    <col min="262" max="262" width="1.7109375" style="1" customWidth="1"/>
    <col min="263" max="266" width="12" style="1" customWidth="1"/>
    <col min="267" max="267" width="11.85546875" style="1" customWidth="1"/>
    <col min="268" max="268" width="10.7109375" style="1" customWidth="1"/>
    <col min="269" max="269" width="10.5703125" style="1" customWidth="1"/>
    <col min="270" max="270" width="1.140625" style="1" customWidth="1"/>
    <col min="271" max="271" width="11.28515625" style="1" customWidth="1"/>
    <col min="272" max="272" width="12.7109375" style="1" customWidth="1"/>
    <col min="273" max="273" width="11.5703125" style="1" customWidth="1"/>
    <col min="274" max="274" width="12.42578125" style="1" customWidth="1"/>
    <col min="275" max="275" width="1.5703125" style="1" customWidth="1"/>
    <col min="276" max="276" width="11.42578125" style="1" customWidth="1"/>
    <col min="277" max="277" width="12.140625" style="1" customWidth="1"/>
    <col min="278" max="278" width="1.7109375" style="1" customWidth="1"/>
    <col min="279" max="279" width="13.5703125" style="1" customWidth="1"/>
    <col min="280" max="516" width="9.140625" style="1"/>
    <col min="517" max="517" width="9.28515625" style="1" customWidth="1"/>
    <col min="518" max="518" width="1.7109375" style="1" customWidth="1"/>
    <col min="519" max="522" width="12" style="1" customWidth="1"/>
    <col min="523" max="523" width="11.85546875" style="1" customWidth="1"/>
    <col min="524" max="524" width="10.7109375" style="1" customWidth="1"/>
    <col min="525" max="525" width="10.5703125" style="1" customWidth="1"/>
    <col min="526" max="526" width="1.140625" style="1" customWidth="1"/>
    <col min="527" max="527" width="11.28515625" style="1" customWidth="1"/>
    <col min="528" max="528" width="12.7109375" style="1" customWidth="1"/>
    <col min="529" max="529" width="11.5703125" style="1" customWidth="1"/>
    <col min="530" max="530" width="12.42578125" style="1" customWidth="1"/>
    <col min="531" max="531" width="1.5703125" style="1" customWidth="1"/>
    <col min="532" max="532" width="11.42578125" style="1" customWidth="1"/>
    <col min="533" max="533" width="12.140625" style="1" customWidth="1"/>
    <col min="534" max="534" width="1.7109375" style="1" customWidth="1"/>
    <col min="535" max="535" width="13.5703125" style="1" customWidth="1"/>
    <col min="536" max="772" width="9.140625" style="1"/>
    <col min="773" max="773" width="9.28515625" style="1" customWidth="1"/>
    <col min="774" max="774" width="1.7109375" style="1" customWidth="1"/>
    <col min="775" max="778" width="12" style="1" customWidth="1"/>
    <col min="779" max="779" width="11.85546875" style="1" customWidth="1"/>
    <col min="780" max="780" width="10.7109375" style="1" customWidth="1"/>
    <col min="781" max="781" width="10.5703125" style="1" customWidth="1"/>
    <col min="782" max="782" width="1.140625" style="1" customWidth="1"/>
    <col min="783" max="783" width="11.28515625" style="1" customWidth="1"/>
    <col min="784" max="784" width="12.7109375" style="1" customWidth="1"/>
    <col min="785" max="785" width="11.5703125" style="1" customWidth="1"/>
    <col min="786" max="786" width="12.42578125" style="1" customWidth="1"/>
    <col min="787" max="787" width="1.5703125" style="1" customWidth="1"/>
    <col min="788" max="788" width="11.42578125" style="1" customWidth="1"/>
    <col min="789" max="789" width="12.140625" style="1" customWidth="1"/>
    <col min="790" max="790" width="1.7109375" style="1" customWidth="1"/>
    <col min="791" max="791" width="13.5703125" style="1" customWidth="1"/>
    <col min="792" max="1028" width="9.140625" style="1"/>
    <col min="1029" max="1029" width="9.28515625" style="1" customWidth="1"/>
    <col min="1030" max="1030" width="1.7109375" style="1" customWidth="1"/>
    <col min="1031" max="1034" width="12" style="1" customWidth="1"/>
    <col min="1035" max="1035" width="11.85546875" style="1" customWidth="1"/>
    <col min="1036" max="1036" width="10.7109375" style="1" customWidth="1"/>
    <col min="1037" max="1037" width="10.5703125" style="1" customWidth="1"/>
    <col min="1038" max="1038" width="1.140625" style="1" customWidth="1"/>
    <col min="1039" max="1039" width="11.28515625" style="1" customWidth="1"/>
    <col min="1040" max="1040" width="12.7109375" style="1" customWidth="1"/>
    <col min="1041" max="1041" width="11.5703125" style="1" customWidth="1"/>
    <col min="1042" max="1042" width="12.42578125" style="1" customWidth="1"/>
    <col min="1043" max="1043" width="1.5703125" style="1" customWidth="1"/>
    <col min="1044" max="1044" width="11.42578125" style="1" customWidth="1"/>
    <col min="1045" max="1045" width="12.140625" style="1" customWidth="1"/>
    <col min="1046" max="1046" width="1.7109375" style="1" customWidth="1"/>
    <col min="1047" max="1047" width="13.5703125" style="1" customWidth="1"/>
    <col min="1048" max="1284" width="9.140625" style="1"/>
    <col min="1285" max="1285" width="9.28515625" style="1" customWidth="1"/>
    <col min="1286" max="1286" width="1.7109375" style="1" customWidth="1"/>
    <col min="1287" max="1290" width="12" style="1" customWidth="1"/>
    <col min="1291" max="1291" width="11.85546875" style="1" customWidth="1"/>
    <col min="1292" max="1292" width="10.7109375" style="1" customWidth="1"/>
    <col min="1293" max="1293" width="10.5703125" style="1" customWidth="1"/>
    <col min="1294" max="1294" width="1.140625" style="1" customWidth="1"/>
    <col min="1295" max="1295" width="11.28515625" style="1" customWidth="1"/>
    <col min="1296" max="1296" width="12.7109375" style="1" customWidth="1"/>
    <col min="1297" max="1297" width="11.5703125" style="1" customWidth="1"/>
    <col min="1298" max="1298" width="12.42578125" style="1" customWidth="1"/>
    <col min="1299" max="1299" width="1.5703125" style="1" customWidth="1"/>
    <col min="1300" max="1300" width="11.42578125" style="1" customWidth="1"/>
    <col min="1301" max="1301" width="12.140625" style="1" customWidth="1"/>
    <col min="1302" max="1302" width="1.7109375" style="1" customWidth="1"/>
    <col min="1303" max="1303" width="13.5703125" style="1" customWidth="1"/>
    <col min="1304" max="1540" width="9.140625" style="1"/>
    <col min="1541" max="1541" width="9.28515625" style="1" customWidth="1"/>
    <col min="1542" max="1542" width="1.7109375" style="1" customWidth="1"/>
    <col min="1543" max="1546" width="12" style="1" customWidth="1"/>
    <col min="1547" max="1547" width="11.85546875" style="1" customWidth="1"/>
    <col min="1548" max="1548" width="10.7109375" style="1" customWidth="1"/>
    <col min="1549" max="1549" width="10.5703125" style="1" customWidth="1"/>
    <col min="1550" max="1550" width="1.140625" style="1" customWidth="1"/>
    <col min="1551" max="1551" width="11.28515625" style="1" customWidth="1"/>
    <col min="1552" max="1552" width="12.7109375" style="1" customWidth="1"/>
    <col min="1553" max="1553" width="11.5703125" style="1" customWidth="1"/>
    <col min="1554" max="1554" width="12.42578125" style="1" customWidth="1"/>
    <col min="1555" max="1555" width="1.5703125" style="1" customWidth="1"/>
    <col min="1556" max="1556" width="11.42578125" style="1" customWidth="1"/>
    <col min="1557" max="1557" width="12.140625" style="1" customWidth="1"/>
    <col min="1558" max="1558" width="1.7109375" style="1" customWidth="1"/>
    <col min="1559" max="1559" width="13.5703125" style="1" customWidth="1"/>
    <col min="1560" max="1796" width="9.140625" style="1"/>
    <col min="1797" max="1797" width="9.28515625" style="1" customWidth="1"/>
    <col min="1798" max="1798" width="1.7109375" style="1" customWidth="1"/>
    <col min="1799" max="1802" width="12" style="1" customWidth="1"/>
    <col min="1803" max="1803" width="11.85546875" style="1" customWidth="1"/>
    <col min="1804" max="1804" width="10.7109375" style="1" customWidth="1"/>
    <col min="1805" max="1805" width="10.5703125" style="1" customWidth="1"/>
    <col min="1806" max="1806" width="1.140625" style="1" customWidth="1"/>
    <col min="1807" max="1807" width="11.28515625" style="1" customWidth="1"/>
    <col min="1808" max="1808" width="12.7109375" style="1" customWidth="1"/>
    <col min="1809" max="1809" width="11.5703125" style="1" customWidth="1"/>
    <col min="1810" max="1810" width="12.42578125" style="1" customWidth="1"/>
    <col min="1811" max="1811" width="1.5703125" style="1" customWidth="1"/>
    <col min="1812" max="1812" width="11.42578125" style="1" customWidth="1"/>
    <col min="1813" max="1813" width="12.140625" style="1" customWidth="1"/>
    <col min="1814" max="1814" width="1.7109375" style="1" customWidth="1"/>
    <col min="1815" max="1815" width="13.5703125" style="1" customWidth="1"/>
    <col min="1816" max="2052" width="9.140625" style="1"/>
    <col min="2053" max="2053" width="9.28515625" style="1" customWidth="1"/>
    <col min="2054" max="2054" width="1.7109375" style="1" customWidth="1"/>
    <col min="2055" max="2058" width="12" style="1" customWidth="1"/>
    <col min="2059" max="2059" width="11.85546875" style="1" customWidth="1"/>
    <col min="2060" max="2060" width="10.7109375" style="1" customWidth="1"/>
    <col min="2061" max="2061" width="10.5703125" style="1" customWidth="1"/>
    <col min="2062" max="2062" width="1.140625" style="1" customWidth="1"/>
    <col min="2063" max="2063" width="11.28515625" style="1" customWidth="1"/>
    <col min="2064" max="2064" width="12.7109375" style="1" customWidth="1"/>
    <col min="2065" max="2065" width="11.5703125" style="1" customWidth="1"/>
    <col min="2066" max="2066" width="12.42578125" style="1" customWidth="1"/>
    <col min="2067" max="2067" width="1.5703125" style="1" customWidth="1"/>
    <col min="2068" max="2068" width="11.42578125" style="1" customWidth="1"/>
    <col min="2069" max="2069" width="12.140625" style="1" customWidth="1"/>
    <col min="2070" max="2070" width="1.7109375" style="1" customWidth="1"/>
    <col min="2071" max="2071" width="13.5703125" style="1" customWidth="1"/>
    <col min="2072" max="2308" width="9.140625" style="1"/>
    <col min="2309" max="2309" width="9.28515625" style="1" customWidth="1"/>
    <col min="2310" max="2310" width="1.7109375" style="1" customWidth="1"/>
    <col min="2311" max="2314" width="12" style="1" customWidth="1"/>
    <col min="2315" max="2315" width="11.85546875" style="1" customWidth="1"/>
    <col min="2316" max="2316" width="10.7109375" style="1" customWidth="1"/>
    <col min="2317" max="2317" width="10.5703125" style="1" customWidth="1"/>
    <col min="2318" max="2318" width="1.140625" style="1" customWidth="1"/>
    <col min="2319" max="2319" width="11.28515625" style="1" customWidth="1"/>
    <col min="2320" max="2320" width="12.7109375" style="1" customWidth="1"/>
    <col min="2321" max="2321" width="11.5703125" style="1" customWidth="1"/>
    <col min="2322" max="2322" width="12.42578125" style="1" customWidth="1"/>
    <col min="2323" max="2323" width="1.5703125" style="1" customWidth="1"/>
    <col min="2324" max="2324" width="11.42578125" style="1" customWidth="1"/>
    <col min="2325" max="2325" width="12.140625" style="1" customWidth="1"/>
    <col min="2326" max="2326" width="1.7109375" style="1" customWidth="1"/>
    <col min="2327" max="2327" width="13.5703125" style="1" customWidth="1"/>
    <col min="2328" max="2564" width="9.140625" style="1"/>
    <col min="2565" max="2565" width="9.28515625" style="1" customWidth="1"/>
    <col min="2566" max="2566" width="1.7109375" style="1" customWidth="1"/>
    <col min="2567" max="2570" width="12" style="1" customWidth="1"/>
    <col min="2571" max="2571" width="11.85546875" style="1" customWidth="1"/>
    <col min="2572" max="2572" width="10.7109375" style="1" customWidth="1"/>
    <col min="2573" max="2573" width="10.5703125" style="1" customWidth="1"/>
    <col min="2574" max="2574" width="1.140625" style="1" customWidth="1"/>
    <col min="2575" max="2575" width="11.28515625" style="1" customWidth="1"/>
    <col min="2576" max="2576" width="12.7109375" style="1" customWidth="1"/>
    <col min="2577" max="2577" width="11.5703125" style="1" customWidth="1"/>
    <col min="2578" max="2578" width="12.42578125" style="1" customWidth="1"/>
    <col min="2579" max="2579" width="1.5703125" style="1" customWidth="1"/>
    <col min="2580" max="2580" width="11.42578125" style="1" customWidth="1"/>
    <col min="2581" max="2581" width="12.140625" style="1" customWidth="1"/>
    <col min="2582" max="2582" width="1.7109375" style="1" customWidth="1"/>
    <col min="2583" max="2583" width="13.5703125" style="1" customWidth="1"/>
    <col min="2584" max="2820" width="9.140625" style="1"/>
    <col min="2821" max="2821" width="9.28515625" style="1" customWidth="1"/>
    <col min="2822" max="2822" width="1.7109375" style="1" customWidth="1"/>
    <col min="2823" max="2826" width="12" style="1" customWidth="1"/>
    <col min="2827" max="2827" width="11.85546875" style="1" customWidth="1"/>
    <col min="2828" max="2828" width="10.7109375" style="1" customWidth="1"/>
    <col min="2829" max="2829" width="10.5703125" style="1" customWidth="1"/>
    <col min="2830" max="2830" width="1.140625" style="1" customWidth="1"/>
    <col min="2831" max="2831" width="11.28515625" style="1" customWidth="1"/>
    <col min="2832" max="2832" width="12.7109375" style="1" customWidth="1"/>
    <col min="2833" max="2833" width="11.5703125" style="1" customWidth="1"/>
    <col min="2834" max="2834" width="12.42578125" style="1" customWidth="1"/>
    <col min="2835" max="2835" width="1.5703125" style="1" customWidth="1"/>
    <col min="2836" max="2836" width="11.42578125" style="1" customWidth="1"/>
    <col min="2837" max="2837" width="12.140625" style="1" customWidth="1"/>
    <col min="2838" max="2838" width="1.7109375" style="1" customWidth="1"/>
    <col min="2839" max="2839" width="13.5703125" style="1" customWidth="1"/>
    <col min="2840" max="3076" width="9.140625" style="1"/>
    <col min="3077" max="3077" width="9.28515625" style="1" customWidth="1"/>
    <col min="3078" max="3078" width="1.7109375" style="1" customWidth="1"/>
    <col min="3079" max="3082" width="12" style="1" customWidth="1"/>
    <col min="3083" max="3083" width="11.85546875" style="1" customWidth="1"/>
    <col min="3084" max="3084" width="10.7109375" style="1" customWidth="1"/>
    <col min="3085" max="3085" width="10.5703125" style="1" customWidth="1"/>
    <col min="3086" max="3086" width="1.140625" style="1" customWidth="1"/>
    <col min="3087" max="3087" width="11.28515625" style="1" customWidth="1"/>
    <col min="3088" max="3088" width="12.7109375" style="1" customWidth="1"/>
    <col min="3089" max="3089" width="11.5703125" style="1" customWidth="1"/>
    <col min="3090" max="3090" width="12.42578125" style="1" customWidth="1"/>
    <col min="3091" max="3091" width="1.5703125" style="1" customWidth="1"/>
    <col min="3092" max="3092" width="11.42578125" style="1" customWidth="1"/>
    <col min="3093" max="3093" width="12.140625" style="1" customWidth="1"/>
    <col min="3094" max="3094" width="1.7109375" style="1" customWidth="1"/>
    <col min="3095" max="3095" width="13.5703125" style="1" customWidth="1"/>
    <col min="3096" max="3332" width="9.140625" style="1"/>
    <col min="3333" max="3333" width="9.28515625" style="1" customWidth="1"/>
    <col min="3334" max="3334" width="1.7109375" style="1" customWidth="1"/>
    <col min="3335" max="3338" width="12" style="1" customWidth="1"/>
    <col min="3339" max="3339" width="11.85546875" style="1" customWidth="1"/>
    <col min="3340" max="3340" width="10.7109375" style="1" customWidth="1"/>
    <col min="3341" max="3341" width="10.5703125" style="1" customWidth="1"/>
    <col min="3342" max="3342" width="1.140625" style="1" customWidth="1"/>
    <col min="3343" max="3343" width="11.28515625" style="1" customWidth="1"/>
    <col min="3344" max="3344" width="12.7109375" style="1" customWidth="1"/>
    <col min="3345" max="3345" width="11.5703125" style="1" customWidth="1"/>
    <col min="3346" max="3346" width="12.42578125" style="1" customWidth="1"/>
    <col min="3347" max="3347" width="1.5703125" style="1" customWidth="1"/>
    <col min="3348" max="3348" width="11.42578125" style="1" customWidth="1"/>
    <col min="3349" max="3349" width="12.140625" style="1" customWidth="1"/>
    <col min="3350" max="3350" width="1.7109375" style="1" customWidth="1"/>
    <col min="3351" max="3351" width="13.5703125" style="1" customWidth="1"/>
    <col min="3352" max="3588" width="9.140625" style="1"/>
    <col min="3589" max="3589" width="9.28515625" style="1" customWidth="1"/>
    <col min="3590" max="3590" width="1.7109375" style="1" customWidth="1"/>
    <col min="3591" max="3594" width="12" style="1" customWidth="1"/>
    <col min="3595" max="3595" width="11.85546875" style="1" customWidth="1"/>
    <col min="3596" max="3596" width="10.7109375" style="1" customWidth="1"/>
    <col min="3597" max="3597" width="10.5703125" style="1" customWidth="1"/>
    <col min="3598" max="3598" width="1.140625" style="1" customWidth="1"/>
    <col min="3599" max="3599" width="11.28515625" style="1" customWidth="1"/>
    <col min="3600" max="3600" width="12.7109375" style="1" customWidth="1"/>
    <col min="3601" max="3601" width="11.5703125" style="1" customWidth="1"/>
    <col min="3602" max="3602" width="12.42578125" style="1" customWidth="1"/>
    <col min="3603" max="3603" width="1.5703125" style="1" customWidth="1"/>
    <col min="3604" max="3604" width="11.42578125" style="1" customWidth="1"/>
    <col min="3605" max="3605" width="12.140625" style="1" customWidth="1"/>
    <col min="3606" max="3606" width="1.7109375" style="1" customWidth="1"/>
    <col min="3607" max="3607" width="13.5703125" style="1" customWidth="1"/>
    <col min="3608" max="3844" width="9.140625" style="1"/>
    <col min="3845" max="3845" width="9.28515625" style="1" customWidth="1"/>
    <col min="3846" max="3846" width="1.7109375" style="1" customWidth="1"/>
    <col min="3847" max="3850" width="12" style="1" customWidth="1"/>
    <col min="3851" max="3851" width="11.85546875" style="1" customWidth="1"/>
    <col min="3852" max="3852" width="10.7109375" style="1" customWidth="1"/>
    <col min="3853" max="3853" width="10.5703125" style="1" customWidth="1"/>
    <col min="3854" max="3854" width="1.140625" style="1" customWidth="1"/>
    <col min="3855" max="3855" width="11.28515625" style="1" customWidth="1"/>
    <col min="3856" max="3856" width="12.7109375" style="1" customWidth="1"/>
    <col min="3857" max="3857" width="11.5703125" style="1" customWidth="1"/>
    <col min="3858" max="3858" width="12.42578125" style="1" customWidth="1"/>
    <col min="3859" max="3859" width="1.5703125" style="1" customWidth="1"/>
    <col min="3860" max="3860" width="11.42578125" style="1" customWidth="1"/>
    <col min="3861" max="3861" width="12.140625" style="1" customWidth="1"/>
    <col min="3862" max="3862" width="1.7109375" style="1" customWidth="1"/>
    <col min="3863" max="3863" width="13.5703125" style="1" customWidth="1"/>
    <col min="3864" max="4100" width="9.140625" style="1"/>
    <col min="4101" max="4101" width="9.28515625" style="1" customWidth="1"/>
    <col min="4102" max="4102" width="1.7109375" style="1" customWidth="1"/>
    <col min="4103" max="4106" width="12" style="1" customWidth="1"/>
    <col min="4107" max="4107" width="11.85546875" style="1" customWidth="1"/>
    <col min="4108" max="4108" width="10.7109375" style="1" customWidth="1"/>
    <col min="4109" max="4109" width="10.5703125" style="1" customWidth="1"/>
    <col min="4110" max="4110" width="1.140625" style="1" customWidth="1"/>
    <col min="4111" max="4111" width="11.28515625" style="1" customWidth="1"/>
    <col min="4112" max="4112" width="12.7109375" style="1" customWidth="1"/>
    <col min="4113" max="4113" width="11.5703125" style="1" customWidth="1"/>
    <col min="4114" max="4114" width="12.42578125" style="1" customWidth="1"/>
    <col min="4115" max="4115" width="1.5703125" style="1" customWidth="1"/>
    <col min="4116" max="4116" width="11.42578125" style="1" customWidth="1"/>
    <col min="4117" max="4117" width="12.140625" style="1" customWidth="1"/>
    <col min="4118" max="4118" width="1.7109375" style="1" customWidth="1"/>
    <col min="4119" max="4119" width="13.5703125" style="1" customWidth="1"/>
    <col min="4120" max="4356" width="9.140625" style="1"/>
    <col min="4357" max="4357" width="9.28515625" style="1" customWidth="1"/>
    <col min="4358" max="4358" width="1.7109375" style="1" customWidth="1"/>
    <col min="4359" max="4362" width="12" style="1" customWidth="1"/>
    <col min="4363" max="4363" width="11.85546875" style="1" customWidth="1"/>
    <col min="4364" max="4364" width="10.7109375" style="1" customWidth="1"/>
    <col min="4365" max="4365" width="10.5703125" style="1" customWidth="1"/>
    <col min="4366" max="4366" width="1.140625" style="1" customWidth="1"/>
    <col min="4367" max="4367" width="11.28515625" style="1" customWidth="1"/>
    <col min="4368" max="4368" width="12.7109375" style="1" customWidth="1"/>
    <col min="4369" max="4369" width="11.5703125" style="1" customWidth="1"/>
    <col min="4370" max="4370" width="12.42578125" style="1" customWidth="1"/>
    <col min="4371" max="4371" width="1.5703125" style="1" customWidth="1"/>
    <col min="4372" max="4372" width="11.42578125" style="1" customWidth="1"/>
    <col min="4373" max="4373" width="12.140625" style="1" customWidth="1"/>
    <col min="4374" max="4374" width="1.7109375" style="1" customWidth="1"/>
    <col min="4375" max="4375" width="13.5703125" style="1" customWidth="1"/>
    <col min="4376" max="4612" width="9.140625" style="1"/>
    <col min="4613" max="4613" width="9.28515625" style="1" customWidth="1"/>
    <col min="4614" max="4614" width="1.7109375" style="1" customWidth="1"/>
    <col min="4615" max="4618" width="12" style="1" customWidth="1"/>
    <col min="4619" max="4619" width="11.85546875" style="1" customWidth="1"/>
    <col min="4620" max="4620" width="10.7109375" style="1" customWidth="1"/>
    <col min="4621" max="4621" width="10.5703125" style="1" customWidth="1"/>
    <col min="4622" max="4622" width="1.140625" style="1" customWidth="1"/>
    <col min="4623" max="4623" width="11.28515625" style="1" customWidth="1"/>
    <col min="4624" max="4624" width="12.7109375" style="1" customWidth="1"/>
    <col min="4625" max="4625" width="11.5703125" style="1" customWidth="1"/>
    <col min="4626" max="4626" width="12.42578125" style="1" customWidth="1"/>
    <col min="4627" max="4627" width="1.5703125" style="1" customWidth="1"/>
    <col min="4628" max="4628" width="11.42578125" style="1" customWidth="1"/>
    <col min="4629" max="4629" width="12.140625" style="1" customWidth="1"/>
    <col min="4630" max="4630" width="1.7109375" style="1" customWidth="1"/>
    <col min="4631" max="4631" width="13.5703125" style="1" customWidth="1"/>
    <col min="4632" max="4868" width="9.140625" style="1"/>
    <col min="4869" max="4869" width="9.28515625" style="1" customWidth="1"/>
    <col min="4870" max="4870" width="1.7109375" style="1" customWidth="1"/>
    <col min="4871" max="4874" width="12" style="1" customWidth="1"/>
    <col min="4875" max="4875" width="11.85546875" style="1" customWidth="1"/>
    <col min="4876" max="4876" width="10.7109375" style="1" customWidth="1"/>
    <col min="4877" max="4877" width="10.5703125" style="1" customWidth="1"/>
    <col min="4878" max="4878" width="1.140625" style="1" customWidth="1"/>
    <col min="4879" max="4879" width="11.28515625" style="1" customWidth="1"/>
    <col min="4880" max="4880" width="12.7109375" style="1" customWidth="1"/>
    <col min="4881" max="4881" width="11.5703125" style="1" customWidth="1"/>
    <col min="4882" max="4882" width="12.42578125" style="1" customWidth="1"/>
    <col min="4883" max="4883" width="1.5703125" style="1" customWidth="1"/>
    <col min="4884" max="4884" width="11.42578125" style="1" customWidth="1"/>
    <col min="4885" max="4885" width="12.140625" style="1" customWidth="1"/>
    <col min="4886" max="4886" width="1.7109375" style="1" customWidth="1"/>
    <col min="4887" max="4887" width="13.5703125" style="1" customWidth="1"/>
    <col min="4888" max="5124" width="9.140625" style="1"/>
    <col min="5125" max="5125" width="9.28515625" style="1" customWidth="1"/>
    <col min="5126" max="5126" width="1.7109375" style="1" customWidth="1"/>
    <col min="5127" max="5130" width="12" style="1" customWidth="1"/>
    <col min="5131" max="5131" width="11.85546875" style="1" customWidth="1"/>
    <col min="5132" max="5132" width="10.7109375" style="1" customWidth="1"/>
    <col min="5133" max="5133" width="10.5703125" style="1" customWidth="1"/>
    <col min="5134" max="5134" width="1.140625" style="1" customWidth="1"/>
    <col min="5135" max="5135" width="11.28515625" style="1" customWidth="1"/>
    <col min="5136" max="5136" width="12.7109375" style="1" customWidth="1"/>
    <col min="5137" max="5137" width="11.5703125" style="1" customWidth="1"/>
    <col min="5138" max="5138" width="12.42578125" style="1" customWidth="1"/>
    <col min="5139" max="5139" width="1.5703125" style="1" customWidth="1"/>
    <col min="5140" max="5140" width="11.42578125" style="1" customWidth="1"/>
    <col min="5141" max="5141" width="12.140625" style="1" customWidth="1"/>
    <col min="5142" max="5142" width="1.7109375" style="1" customWidth="1"/>
    <col min="5143" max="5143" width="13.5703125" style="1" customWidth="1"/>
    <col min="5144" max="5380" width="9.140625" style="1"/>
    <col min="5381" max="5381" width="9.28515625" style="1" customWidth="1"/>
    <col min="5382" max="5382" width="1.7109375" style="1" customWidth="1"/>
    <col min="5383" max="5386" width="12" style="1" customWidth="1"/>
    <col min="5387" max="5387" width="11.85546875" style="1" customWidth="1"/>
    <col min="5388" max="5388" width="10.7109375" style="1" customWidth="1"/>
    <col min="5389" max="5389" width="10.5703125" style="1" customWidth="1"/>
    <col min="5390" max="5390" width="1.140625" style="1" customWidth="1"/>
    <col min="5391" max="5391" width="11.28515625" style="1" customWidth="1"/>
    <col min="5392" max="5392" width="12.7109375" style="1" customWidth="1"/>
    <col min="5393" max="5393" width="11.5703125" style="1" customWidth="1"/>
    <col min="5394" max="5394" width="12.42578125" style="1" customWidth="1"/>
    <col min="5395" max="5395" width="1.5703125" style="1" customWidth="1"/>
    <col min="5396" max="5396" width="11.42578125" style="1" customWidth="1"/>
    <col min="5397" max="5397" width="12.140625" style="1" customWidth="1"/>
    <col min="5398" max="5398" width="1.7109375" style="1" customWidth="1"/>
    <col min="5399" max="5399" width="13.5703125" style="1" customWidth="1"/>
    <col min="5400" max="5636" width="9.140625" style="1"/>
    <col min="5637" max="5637" width="9.28515625" style="1" customWidth="1"/>
    <col min="5638" max="5638" width="1.7109375" style="1" customWidth="1"/>
    <col min="5639" max="5642" width="12" style="1" customWidth="1"/>
    <col min="5643" max="5643" width="11.85546875" style="1" customWidth="1"/>
    <col min="5644" max="5644" width="10.7109375" style="1" customWidth="1"/>
    <col min="5645" max="5645" width="10.5703125" style="1" customWidth="1"/>
    <col min="5646" max="5646" width="1.140625" style="1" customWidth="1"/>
    <col min="5647" max="5647" width="11.28515625" style="1" customWidth="1"/>
    <col min="5648" max="5648" width="12.7109375" style="1" customWidth="1"/>
    <col min="5649" max="5649" width="11.5703125" style="1" customWidth="1"/>
    <col min="5650" max="5650" width="12.42578125" style="1" customWidth="1"/>
    <col min="5651" max="5651" width="1.5703125" style="1" customWidth="1"/>
    <col min="5652" max="5652" width="11.42578125" style="1" customWidth="1"/>
    <col min="5653" max="5653" width="12.140625" style="1" customWidth="1"/>
    <col min="5654" max="5654" width="1.7109375" style="1" customWidth="1"/>
    <col min="5655" max="5655" width="13.5703125" style="1" customWidth="1"/>
    <col min="5656" max="5892" width="9.140625" style="1"/>
    <col min="5893" max="5893" width="9.28515625" style="1" customWidth="1"/>
    <col min="5894" max="5894" width="1.7109375" style="1" customWidth="1"/>
    <col min="5895" max="5898" width="12" style="1" customWidth="1"/>
    <col min="5899" max="5899" width="11.85546875" style="1" customWidth="1"/>
    <col min="5900" max="5900" width="10.7109375" style="1" customWidth="1"/>
    <col min="5901" max="5901" width="10.5703125" style="1" customWidth="1"/>
    <col min="5902" max="5902" width="1.140625" style="1" customWidth="1"/>
    <col min="5903" max="5903" width="11.28515625" style="1" customWidth="1"/>
    <col min="5904" max="5904" width="12.7109375" style="1" customWidth="1"/>
    <col min="5905" max="5905" width="11.5703125" style="1" customWidth="1"/>
    <col min="5906" max="5906" width="12.42578125" style="1" customWidth="1"/>
    <col min="5907" max="5907" width="1.5703125" style="1" customWidth="1"/>
    <col min="5908" max="5908" width="11.42578125" style="1" customWidth="1"/>
    <col min="5909" max="5909" width="12.140625" style="1" customWidth="1"/>
    <col min="5910" max="5910" width="1.7109375" style="1" customWidth="1"/>
    <col min="5911" max="5911" width="13.5703125" style="1" customWidth="1"/>
    <col min="5912" max="6148" width="9.140625" style="1"/>
    <col min="6149" max="6149" width="9.28515625" style="1" customWidth="1"/>
    <col min="6150" max="6150" width="1.7109375" style="1" customWidth="1"/>
    <col min="6151" max="6154" width="12" style="1" customWidth="1"/>
    <col min="6155" max="6155" width="11.85546875" style="1" customWidth="1"/>
    <col min="6156" max="6156" width="10.7109375" style="1" customWidth="1"/>
    <col min="6157" max="6157" width="10.5703125" style="1" customWidth="1"/>
    <col min="6158" max="6158" width="1.140625" style="1" customWidth="1"/>
    <col min="6159" max="6159" width="11.28515625" style="1" customWidth="1"/>
    <col min="6160" max="6160" width="12.7109375" style="1" customWidth="1"/>
    <col min="6161" max="6161" width="11.5703125" style="1" customWidth="1"/>
    <col min="6162" max="6162" width="12.42578125" style="1" customWidth="1"/>
    <col min="6163" max="6163" width="1.5703125" style="1" customWidth="1"/>
    <col min="6164" max="6164" width="11.42578125" style="1" customWidth="1"/>
    <col min="6165" max="6165" width="12.140625" style="1" customWidth="1"/>
    <col min="6166" max="6166" width="1.7109375" style="1" customWidth="1"/>
    <col min="6167" max="6167" width="13.5703125" style="1" customWidth="1"/>
    <col min="6168" max="6404" width="9.140625" style="1"/>
    <col min="6405" max="6405" width="9.28515625" style="1" customWidth="1"/>
    <col min="6406" max="6406" width="1.7109375" style="1" customWidth="1"/>
    <col min="6407" max="6410" width="12" style="1" customWidth="1"/>
    <col min="6411" max="6411" width="11.85546875" style="1" customWidth="1"/>
    <col min="6412" max="6412" width="10.7109375" style="1" customWidth="1"/>
    <col min="6413" max="6413" width="10.5703125" style="1" customWidth="1"/>
    <col min="6414" max="6414" width="1.140625" style="1" customWidth="1"/>
    <col min="6415" max="6415" width="11.28515625" style="1" customWidth="1"/>
    <col min="6416" max="6416" width="12.7109375" style="1" customWidth="1"/>
    <col min="6417" max="6417" width="11.5703125" style="1" customWidth="1"/>
    <col min="6418" max="6418" width="12.42578125" style="1" customWidth="1"/>
    <col min="6419" max="6419" width="1.5703125" style="1" customWidth="1"/>
    <col min="6420" max="6420" width="11.42578125" style="1" customWidth="1"/>
    <col min="6421" max="6421" width="12.140625" style="1" customWidth="1"/>
    <col min="6422" max="6422" width="1.7109375" style="1" customWidth="1"/>
    <col min="6423" max="6423" width="13.5703125" style="1" customWidth="1"/>
    <col min="6424" max="6660" width="9.140625" style="1"/>
    <col min="6661" max="6661" width="9.28515625" style="1" customWidth="1"/>
    <col min="6662" max="6662" width="1.7109375" style="1" customWidth="1"/>
    <col min="6663" max="6666" width="12" style="1" customWidth="1"/>
    <col min="6667" max="6667" width="11.85546875" style="1" customWidth="1"/>
    <col min="6668" max="6668" width="10.7109375" style="1" customWidth="1"/>
    <col min="6669" max="6669" width="10.5703125" style="1" customWidth="1"/>
    <col min="6670" max="6670" width="1.140625" style="1" customWidth="1"/>
    <col min="6671" max="6671" width="11.28515625" style="1" customWidth="1"/>
    <col min="6672" max="6672" width="12.7109375" style="1" customWidth="1"/>
    <col min="6673" max="6673" width="11.5703125" style="1" customWidth="1"/>
    <col min="6674" max="6674" width="12.42578125" style="1" customWidth="1"/>
    <col min="6675" max="6675" width="1.5703125" style="1" customWidth="1"/>
    <col min="6676" max="6676" width="11.42578125" style="1" customWidth="1"/>
    <col min="6677" max="6677" width="12.140625" style="1" customWidth="1"/>
    <col min="6678" max="6678" width="1.7109375" style="1" customWidth="1"/>
    <col min="6679" max="6679" width="13.5703125" style="1" customWidth="1"/>
    <col min="6680" max="6916" width="9.140625" style="1"/>
    <col min="6917" max="6917" width="9.28515625" style="1" customWidth="1"/>
    <col min="6918" max="6918" width="1.7109375" style="1" customWidth="1"/>
    <col min="6919" max="6922" width="12" style="1" customWidth="1"/>
    <col min="6923" max="6923" width="11.85546875" style="1" customWidth="1"/>
    <col min="6924" max="6924" width="10.7109375" style="1" customWidth="1"/>
    <col min="6925" max="6925" width="10.5703125" style="1" customWidth="1"/>
    <col min="6926" max="6926" width="1.140625" style="1" customWidth="1"/>
    <col min="6927" max="6927" width="11.28515625" style="1" customWidth="1"/>
    <col min="6928" max="6928" width="12.7109375" style="1" customWidth="1"/>
    <col min="6929" max="6929" width="11.5703125" style="1" customWidth="1"/>
    <col min="6930" max="6930" width="12.42578125" style="1" customWidth="1"/>
    <col min="6931" max="6931" width="1.5703125" style="1" customWidth="1"/>
    <col min="6932" max="6932" width="11.42578125" style="1" customWidth="1"/>
    <col min="6933" max="6933" width="12.140625" style="1" customWidth="1"/>
    <col min="6934" max="6934" width="1.7109375" style="1" customWidth="1"/>
    <col min="6935" max="6935" width="13.5703125" style="1" customWidth="1"/>
    <col min="6936" max="7172" width="9.140625" style="1"/>
    <col min="7173" max="7173" width="9.28515625" style="1" customWidth="1"/>
    <col min="7174" max="7174" width="1.7109375" style="1" customWidth="1"/>
    <col min="7175" max="7178" width="12" style="1" customWidth="1"/>
    <col min="7179" max="7179" width="11.85546875" style="1" customWidth="1"/>
    <col min="7180" max="7180" width="10.7109375" style="1" customWidth="1"/>
    <col min="7181" max="7181" width="10.5703125" style="1" customWidth="1"/>
    <col min="7182" max="7182" width="1.140625" style="1" customWidth="1"/>
    <col min="7183" max="7183" width="11.28515625" style="1" customWidth="1"/>
    <col min="7184" max="7184" width="12.7109375" style="1" customWidth="1"/>
    <col min="7185" max="7185" width="11.5703125" style="1" customWidth="1"/>
    <col min="7186" max="7186" width="12.42578125" style="1" customWidth="1"/>
    <col min="7187" max="7187" width="1.5703125" style="1" customWidth="1"/>
    <col min="7188" max="7188" width="11.42578125" style="1" customWidth="1"/>
    <col min="7189" max="7189" width="12.140625" style="1" customWidth="1"/>
    <col min="7190" max="7190" width="1.7109375" style="1" customWidth="1"/>
    <col min="7191" max="7191" width="13.5703125" style="1" customWidth="1"/>
    <col min="7192" max="7428" width="9.140625" style="1"/>
    <col min="7429" max="7429" width="9.28515625" style="1" customWidth="1"/>
    <col min="7430" max="7430" width="1.7109375" style="1" customWidth="1"/>
    <col min="7431" max="7434" width="12" style="1" customWidth="1"/>
    <col min="7435" max="7435" width="11.85546875" style="1" customWidth="1"/>
    <col min="7436" max="7436" width="10.7109375" style="1" customWidth="1"/>
    <col min="7437" max="7437" width="10.5703125" style="1" customWidth="1"/>
    <col min="7438" max="7438" width="1.140625" style="1" customWidth="1"/>
    <col min="7439" max="7439" width="11.28515625" style="1" customWidth="1"/>
    <col min="7440" max="7440" width="12.7109375" style="1" customWidth="1"/>
    <col min="7441" max="7441" width="11.5703125" style="1" customWidth="1"/>
    <col min="7442" max="7442" width="12.42578125" style="1" customWidth="1"/>
    <col min="7443" max="7443" width="1.5703125" style="1" customWidth="1"/>
    <col min="7444" max="7444" width="11.42578125" style="1" customWidth="1"/>
    <col min="7445" max="7445" width="12.140625" style="1" customWidth="1"/>
    <col min="7446" max="7446" width="1.7109375" style="1" customWidth="1"/>
    <col min="7447" max="7447" width="13.5703125" style="1" customWidth="1"/>
    <col min="7448" max="7684" width="9.140625" style="1"/>
    <col min="7685" max="7685" width="9.28515625" style="1" customWidth="1"/>
    <col min="7686" max="7686" width="1.7109375" style="1" customWidth="1"/>
    <col min="7687" max="7690" width="12" style="1" customWidth="1"/>
    <col min="7691" max="7691" width="11.85546875" style="1" customWidth="1"/>
    <col min="7692" max="7692" width="10.7109375" style="1" customWidth="1"/>
    <col min="7693" max="7693" width="10.5703125" style="1" customWidth="1"/>
    <col min="7694" max="7694" width="1.140625" style="1" customWidth="1"/>
    <col min="7695" max="7695" width="11.28515625" style="1" customWidth="1"/>
    <col min="7696" max="7696" width="12.7109375" style="1" customWidth="1"/>
    <col min="7697" max="7697" width="11.5703125" style="1" customWidth="1"/>
    <col min="7698" max="7698" width="12.42578125" style="1" customWidth="1"/>
    <col min="7699" max="7699" width="1.5703125" style="1" customWidth="1"/>
    <col min="7700" max="7700" width="11.42578125" style="1" customWidth="1"/>
    <col min="7701" max="7701" width="12.140625" style="1" customWidth="1"/>
    <col min="7702" max="7702" width="1.7109375" style="1" customWidth="1"/>
    <col min="7703" max="7703" width="13.5703125" style="1" customWidth="1"/>
    <col min="7704" max="7940" width="9.140625" style="1"/>
    <col min="7941" max="7941" width="9.28515625" style="1" customWidth="1"/>
    <col min="7942" max="7942" width="1.7109375" style="1" customWidth="1"/>
    <col min="7943" max="7946" width="12" style="1" customWidth="1"/>
    <col min="7947" max="7947" width="11.85546875" style="1" customWidth="1"/>
    <col min="7948" max="7948" width="10.7109375" style="1" customWidth="1"/>
    <col min="7949" max="7949" width="10.5703125" style="1" customWidth="1"/>
    <col min="7950" max="7950" width="1.140625" style="1" customWidth="1"/>
    <col min="7951" max="7951" width="11.28515625" style="1" customWidth="1"/>
    <col min="7952" max="7952" width="12.7109375" style="1" customWidth="1"/>
    <col min="7953" max="7953" width="11.5703125" style="1" customWidth="1"/>
    <col min="7954" max="7954" width="12.42578125" style="1" customWidth="1"/>
    <col min="7955" max="7955" width="1.5703125" style="1" customWidth="1"/>
    <col min="7956" max="7956" width="11.42578125" style="1" customWidth="1"/>
    <col min="7957" max="7957" width="12.140625" style="1" customWidth="1"/>
    <col min="7958" max="7958" width="1.7109375" style="1" customWidth="1"/>
    <col min="7959" max="7959" width="13.5703125" style="1" customWidth="1"/>
    <col min="7960" max="8196" width="9.140625" style="1"/>
    <col min="8197" max="8197" width="9.28515625" style="1" customWidth="1"/>
    <col min="8198" max="8198" width="1.7109375" style="1" customWidth="1"/>
    <col min="8199" max="8202" width="12" style="1" customWidth="1"/>
    <col min="8203" max="8203" width="11.85546875" style="1" customWidth="1"/>
    <col min="8204" max="8204" width="10.7109375" style="1" customWidth="1"/>
    <col min="8205" max="8205" width="10.5703125" style="1" customWidth="1"/>
    <col min="8206" max="8206" width="1.140625" style="1" customWidth="1"/>
    <col min="8207" max="8207" width="11.28515625" style="1" customWidth="1"/>
    <col min="8208" max="8208" width="12.7109375" style="1" customWidth="1"/>
    <col min="8209" max="8209" width="11.5703125" style="1" customWidth="1"/>
    <col min="8210" max="8210" width="12.42578125" style="1" customWidth="1"/>
    <col min="8211" max="8211" width="1.5703125" style="1" customWidth="1"/>
    <col min="8212" max="8212" width="11.42578125" style="1" customWidth="1"/>
    <col min="8213" max="8213" width="12.140625" style="1" customWidth="1"/>
    <col min="8214" max="8214" width="1.7109375" style="1" customWidth="1"/>
    <col min="8215" max="8215" width="13.5703125" style="1" customWidth="1"/>
    <col min="8216" max="8452" width="9.140625" style="1"/>
    <col min="8453" max="8453" width="9.28515625" style="1" customWidth="1"/>
    <col min="8454" max="8454" width="1.7109375" style="1" customWidth="1"/>
    <col min="8455" max="8458" width="12" style="1" customWidth="1"/>
    <col min="8459" max="8459" width="11.85546875" style="1" customWidth="1"/>
    <col min="8460" max="8460" width="10.7109375" style="1" customWidth="1"/>
    <col min="8461" max="8461" width="10.5703125" style="1" customWidth="1"/>
    <col min="8462" max="8462" width="1.140625" style="1" customWidth="1"/>
    <col min="8463" max="8463" width="11.28515625" style="1" customWidth="1"/>
    <col min="8464" max="8464" width="12.7109375" style="1" customWidth="1"/>
    <col min="8465" max="8465" width="11.5703125" style="1" customWidth="1"/>
    <col min="8466" max="8466" width="12.42578125" style="1" customWidth="1"/>
    <col min="8467" max="8467" width="1.5703125" style="1" customWidth="1"/>
    <col min="8468" max="8468" width="11.42578125" style="1" customWidth="1"/>
    <col min="8469" max="8469" width="12.140625" style="1" customWidth="1"/>
    <col min="8470" max="8470" width="1.7109375" style="1" customWidth="1"/>
    <col min="8471" max="8471" width="13.5703125" style="1" customWidth="1"/>
    <col min="8472" max="8708" width="9.140625" style="1"/>
    <col min="8709" max="8709" width="9.28515625" style="1" customWidth="1"/>
    <col min="8710" max="8710" width="1.7109375" style="1" customWidth="1"/>
    <col min="8711" max="8714" width="12" style="1" customWidth="1"/>
    <col min="8715" max="8715" width="11.85546875" style="1" customWidth="1"/>
    <col min="8716" max="8716" width="10.7109375" style="1" customWidth="1"/>
    <col min="8717" max="8717" width="10.5703125" style="1" customWidth="1"/>
    <col min="8718" max="8718" width="1.140625" style="1" customWidth="1"/>
    <col min="8719" max="8719" width="11.28515625" style="1" customWidth="1"/>
    <col min="8720" max="8720" width="12.7109375" style="1" customWidth="1"/>
    <col min="8721" max="8721" width="11.5703125" style="1" customWidth="1"/>
    <col min="8722" max="8722" width="12.42578125" style="1" customWidth="1"/>
    <col min="8723" max="8723" width="1.5703125" style="1" customWidth="1"/>
    <col min="8724" max="8724" width="11.42578125" style="1" customWidth="1"/>
    <col min="8725" max="8725" width="12.140625" style="1" customWidth="1"/>
    <col min="8726" max="8726" width="1.7109375" style="1" customWidth="1"/>
    <col min="8727" max="8727" width="13.5703125" style="1" customWidth="1"/>
    <col min="8728" max="8964" width="9.140625" style="1"/>
    <col min="8965" max="8965" width="9.28515625" style="1" customWidth="1"/>
    <col min="8966" max="8966" width="1.7109375" style="1" customWidth="1"/>
    <col min="8967" max="8970" width="12" style="1" customWidth="1"/>
    <col min="8971" max="8971" width="11.85546875" style="1" customWidth="1"/>
    <col min="8972" max="8972" width="10.7109375" style="1" customWidth="1"/>
    <col min="8973" max="8973" width="10.5703125" style="1" customWidth="1"/>
    <col min="8974" max="8974" width="1.140625" style="1" customWidth="1"/>
    <col min="8975" max="8975" width="11.28515625" style="1" customWidth="1"/>
    <col min="8976" max="8976" width="12.7109375" style="1" customWidth="1"/>
    <col min="8977" max="8977" width="11.5703125" style="1" customWidth="1"/>
    <col min="8978" max="8978" width="12.42578125" style="1" customWidth="1"/>
    <col min="8979" max="8979" width="1.5703125" style="1" customWidth="1"/>
    <col min="8980" max="8980" width="11.42578125" style="1" customWidth="1"/>
    <col min="8981" max="8981" width="12.140625" style="1" customWidth="1"/>
    <col min="8982" max="8982" width="1.7109375" style="1" customWidth="1"/>
    <col min="8983" max="8983" width="13.5703125" style="1" customWidth="1"/>
    <col min="8984" max="9220" width="9.140625" style="1"/>
    <col min="9221" max="9221" width="9.28515625" style="1" customWidth="1"/>
    <col min="9222" max="9222" width="1.7109375" style="1" customWidth="1"/>
    <col min="9223" max="9226" width="12" style="1" customWidth="1"/>
    <col min="9227" max="9227" width="11.85546875" style="1" customWidth="1"/>
    <col min="9228" max="9228" width="10.7109375" style="1" customWidth="1"/>
    <col min="9229" max="9229" width="10.5703125" style="1" customWidth="1"/>
    <col min="9230" max="9230" width="1.140625" style="1" customWidth="1"/>
    <col min="9231" max="9231" width="11.28515625" style="1" customWidth="1"/>
    <col min="9232" max="9232" width="12.7109375" style="1" customWidth="1"/>
    <col min="9233" max="9233" width="11.5703125" style="1" customWidth="1"/>
    <col min="9234" max="9234" width="12.42578125" style="1" customWidth="1"/>
    <col min="9235" max="9235" width="1.5703125" style="1" customWidth="1"/>
    <col min="9236" max="9236" width="11.42578125" style="1" customWidth="1"/>
    <col min="9237" max="9237" width="12.140625" style="1" customWidth="1"/>
    <col min="9238" max="9238" width="1.7109375" style="1" customWidth="1"/>
    <col min="9239" max="9239" width="13.5703125" style="1" customWidth="1"/>
    <col min="9240" max="9476" width="9.140625" style="1"/>
    <col min="9477" max="9477" width="9.28515625" style="1" customWidth="1"/>
    <col min="9478" max="9478" width="1.7109375" style="1" customWidth="1"/>
    <col min="9479" max="9482" width="12" style="1" customWidth="1"/>
    <col min="9483" max="9483" width="11.85546875" style="1" customWidth="1"/>
    <col min="9484" max="9484" width="10.7109375" style="1" customWidth="1"/>
    <col min="9485" max="9485" width="10.5703125" style="1" customWidth="1"/>
    <col min="9486" max="9486" width="1.140625" style="1" customWidth="1"/>
    <col min="9487" max="9487" width="11.28515625" style="1" customWidth="1"/>
    <col min="9488" max="9488" width="12.7109375" style="1" customWidth="1"/>
    <col min="9489" max="9489" width="11.5703125" style="1" customWidth="1"/>
    <col min="9490" max="9490" width="12.42578125" style="1" customWidth="1"/>
    <col min="9491" max="9491" width="1.5703125" style="1" customWidth="1"/>
    <col min="9492" max="9492" width="11.42578125" style="1" customWidth="1"/>
    <col min="9493" max="9493" width="12.140625" style="1" customWidth="1"/>
    <col min="9494" max="9494" width="1.7109375" style="1" customWidth="1"/>
    <col min="9495" max="9495" width="13.5703125" style="1" customWidth="1"/>
    <col min="9496" max="9732" width="9.140625" style="1"/>
    <col min="9733" max="9733" width="9.28515625" style="1" customWidth="1"/>
    <col min="9734" max="9734" width="1.7109375" style="1" customWidth="1"/>
    <col min="9735" max="9738" width="12" style="1" customWidth="1"/>
    <col min="9739" max="9739" width="11.85546875" style="1" customWidth="1"/>
    <col min="9740" max="9740" width="10.7109375" style="1" customWidth="1"/>
    <col min="9741" max="9741" width="10.5703125" style="1" customWidth="1"/>
    <col min="9742" max="9742" width="1.140625" style="1" customWidth="1"/>
    <col min="9743" max="9743" width="11.28515625" style="1" customWidth="1"/>
    <col min="9744" max="9744" width="12.7109375" style="1" customWidth="1"/>
    <col min="9745" max="9745" width="11.5703125" style="1" customWidth="1"/>
    <col min="9746" max="9746" width="12.42578125" style="1" customWidth="1"/>
    <col min="9747" max="9747" width="1.5703125" style="1" customWidth="1"/>
    <col min="9748" max="9748" width="11.42578125" style="1" customWidth="1"/>
    <col min="9749" max="9749" width="12.140625" style="1" customWidth="1"/>
    <col min="9750" max="9750" width="1.7109375" style="1" customWidth="1"/>
    <col min="9751" max="9751" width="13.5703125" style="1" customWidth="1"/>
    <col min="9752" max="9988" width="9.140625" style="1"/>
    <col min="9989" max="9989" width="9.28515625" style="1" customWidth="1"/>
    <col min="9990" max="9990" width="1.7109375" style="1" customWidth="1"/>
    <col min="9991" max="9994" width="12" style="1" customWidth="1"/>
    <col min="9995" max="9995" width="11.85546875" style="1" customWidth="1"/>
    <col min="9996" max="9996" width="10.7109375" style="1" customWidth="1"/>
    <col min="9997" max="9997" width="10.5703125" style="1" customWidth="1"/>
    <col min="9998" max="9998" width="1.140625" style="1" customWidth="1"/>
    <col min="9999" max="9999" width="11.28515625" style="1" customWidth="1"/>
    <col min="10000" max="10000" width="12.7109375" style="1" customWidth="1"/>
    <col min="10001" max="10001" width="11.5703125" style="1" customWidth="1"/>
    <col min="10002" max="10002" width="12.42578125" style="1" customWidth="1"/>
    <col min="10003" max="10003" width="1.5703125" style="1" customWidth="1"/>
    <col min="10004" max="10004" width="11.42578125" style="1" customWidth="1"/>
    <col min="10005" max="10005" width="12.140625" style="1" customWidth="1"/>
    <col min="10006" max="10006" width="1.7109375" style="1" customWidth="1"/>
    <col min="10007" max="10007" width="13.5703125" style="1" customWidth="1"/>
    <col min="10008" max="10244" width="9.140625" style="1"/>
    <col min="10245" max="10245" width="9.28515625" style="1" customWidth="1"/>
    <col min="10246" max="10246" width="1.7109375" style="1" customWidth="1"/>
    <col min="10247" max="10250" width="12" style="1" customWidth="1"/>
    <col min="10251" max="10251" width="11.85546875" style="1" customWidth="1"/>
    <col min="10252" max="10252" width="10.7109375" style="1" customWidth="1"/>
    <col min="10253" max="10253" width="10.5703125" style="1" customWidth="1"/>
    <col min="10254" max="10254" width="1.140625" style="1" customWidth="1"/>
    <col min="10255" max="10255" width="11.28515625" style="1" customWidth="1"/>
    <col min="10256" max="10256" width="12.7109375" style="1" customWidth="1"/>
    <col min="10257" max="10257" width="11.5703125" style="1" customWidth="1"/>
    <col min="10258" max="10258" width="12.42578125" style="1" customWidth="1"/>
    <col min="10259" max="10259" width="1.5703125" style="1" customWidth="1"/>
    <col min="10260" max="10260" width="11.42578125" style="1" customWidth="1"/>
    <col min="10261" max="10261" width="12.140625" style="1" customWidth="1"/>
    <col min="10262" max="10262" width="1.7109375" style="1" customWidth="1"/>
    <col min="10263" max="10263" width="13.5703125" style="1" customWidth="1"/>
    <col min="10264" max="10500" width="9.140625" style="1"/>
    <col min="10501" max="10501" width="9.28515625" style="1" customWidth="1"/>
    <col min="10502" max="10502" width="1.7109375" style="1" customWidth="1"/>
    <col min="10503" max="10506" width="12" style="1" customWidth="1"/>
    <col min="10507" max="10507" width="11.85546875" style="1" customWidth="1"/>
    <col min="10508" max="10508" width="10.7109375" style="1" customWidth="1"/>
    <col min="10509" max="10509" width="10.5703125" style="1" customWidth="1"/>
    <col min="10510" max="10510" width="1.140625" style="1" customWidth="1"/>
    <col min="10511" max="10511" width="11.28515625" style="1" customWidth="1"/>
    <col min="10512" max="10512" width="12.7109375" style="1" customWidth="1"/>
    <col min="10513" max="10513" width="11.5703125" style="1" customWidth="1"/>
    <col min="10514" max="10514" width="12.42578125" style="1" customWidth="1"/>
    <col min="10515" max="10515" width="1.5703125" style="1" customWidth="1"/>
    <col min="10516" max="10516" width="11.42578125" style="1" customWidth="1"/>
    <col min="10517" max="10517" width="12.140625" style="1" customWidth="1"/>
    <col min="10518" max="10518" width="1.7109375" style="1" customWidth="1"/>
    <col min="10519" max="10519" width="13.5703125" style="1" customWidth="1"/>
    <col min="10520" max="10756" width="9.140625" style="1"/>
    <col min="10757" max="10757" width="9.28515625" style="1" customWidth="1"/>
    <col min="10758" max="10758" width="1.7109375" style="1" customWidth="1"/>
    <col min="10759" max="10762" width="12" style="1" customWidth="1"/>
    <col min="10763" max="10763" width="11.85546875" style="1" customWidth="1"/>
    <col min="10764" max="10764" width="10.7109375" style="1" customWidth="1"/>
    <col min="10765" max="10765" width="10.5703125" style="1" customWidth="1"/>
    <col min="10766" max="10766" width="1.140625" style="1" customWidth="1"/>
    <col min="10767" max="10767" width="11.28515625" style="1" customWidth="1"/>
    <col min="10768" max="10768" width="12.7109375" style="1" customWidth="1"/>
    <col min="10769" max="10769" width="11.5703125" style="1" customWidth="1"/>
    <col min="10770" max="10770" width="12.42578125" style="1" customWidth="1"/>
    <col min="10771" max="10771" width="1.5703125" style="1" customWidth="1"/>
    <col min="10772" max="10772" width="11.42578125" style="1" customWidth="1"/>
    <col min="10773" max="10773" width="12.140625" style="1" customWidth="1"/>
    <col min="10774" max="10774" width="1.7109375" style="1" customWidth="1"/>
    <col min="10775" max="10775" width="13.5703125" style="1" customWidth="1"/>
    <col min="10776" max="11012" width="9.140625" style="1"/>
    <col min="11013" max="11013" width="9.28515625" style="1" customWidth="1"/>
    <col min="11014" max="11014" width="1.7109375" style="1" customWidth="1"/>
    <col min="11015" max="11018" width="12" style="1" customWidth="1"/>
    <col min="11019" max="11019" width="11.85546875" style="1" customWidth="1"/>
    <col min="11020" max="11020" width="10.7109375" style="1" customWidth="1"/>
    <col min="11021" max="11021" width="10.5703125" style="1" customWidth="1"/>
    <col min="11022" max="11022" width="1.140625" style="1" customWidth="1"/>
    <col min="11023" max="11023" width="11.28515625" style="1" customWidth="1"/>
    <col min="11024" max="11024" width="12.7109375" style="1" customWidth="1"/>
    <col min="11025" max="11025" width="11.5703125" style="1" customWidth="1"/>
    <col min="11026" max="11026" width="12.42578125" style="1" customWidth="1"/>
    <col min="11027" max="11027" width="1.5703125" style="1" customWidth="1"/>
    <col min="11028" max="11028" width="11.42578125" style="1" customWidth="1"/>
    <col min="11029" max="11029" width="12.140625" style="1" customWidth="1"/>
    <col min="11030" max="11030" width="1.7109375" style="1" customWidth="1"/>
    <col min="11031" max="11031" width="13.5703125" style="1" customWidth="1"/>
    <col min="11032" max="11268" width="9.140625" style="1"/>
    <col min="11269" max="11269" width="9.28515625" style="1" customWidth="1"/>
    <col min="11270" max="11270" width="1.7109375" style="1" customWidth="1"/>
    <col min="11271" max="11274" width="12" style="1" customWidth="1"/>
    <col min="11275" max="11275" width="11.85546875" style="1" customWidth="1"/>
    <col min="11276" max="11276" width="10.7109375" style="1" customWidth="1"/>
    <col min="11277" max="11277" width="10.5703125" style="1" customWidth="1"/>
    <col min="11278" max="11278" width="1.140625" style="1" customWidth="1"/>
    <col min="11279" max="11279" width="11.28515625" style="1" customWidth="1"/>
    <col min="11280" max="11280" width="12.7109375" style="1" customWidth="1"/>
    <col min="11281" max="11281" width="11.5703125" style="1" customWidth="1"/>
    <col min="11282" max="11282" width="12.42578125" style="1" customWidth="1"/>
    <col min="11283" max="11283" width="1.5703125" style="1" customWidth="1"/>
    <col min="11284" max="11284" width="11.42578125" style="1" customWidth="1"/>
    <col min="11285" max="11285" width="12.140625" style="1" customWidth="1"/>
    <col min="11286" max="11286" width="1.7109375" style="1" customWidth="1"/>
    <col min="11287" max="11287" width="13.5703125" style="1" customWidth="1"/>
    <col min="11288" max="11524" width="9.140625" style="1"/>
    <col min="11525" max="11525" width="9.28515625" style="1" customWidth="1"/>
    <col min="11526" max="11526" width="1.7109375" style="1" customWidth="1"/>
    <col min="11527" max="11530" width="12" style="1" customWidth="1"/>
    <col min="11531" max="11531" width="11.85546875" style="1" customWidth="1"/>
    <col min="11532" max="11532" width="10.7109375" style="1" customWidth="1"/>
    <col min="11533" max="11533" width="10.5703125" style="1" customWidth="1"/>
    <col min="11534" max="11534" width="1.140625" style="1" customWidth="1"/>
    <col min="11535" max="11535" width="11.28515625" style="1" customWidth="1"/>
    <col min="11536" max="11536" width="12.7109375" style="1" customWidth="1"/>
    <col min="11537" max="11537" width="11.5703125" style="1" customWidth="1"/>
    <col min="11538" max="11538" width="12.42578125" style="1" customWidth="1"/>
    <col min="11539" max="11539" width="1.5703125" style="1" customWidth="1"/>
    <col min="11540" max="11540" width="11.42578125" style="1" customWidth="1"/>
    <col min="11541" max="11541" width="12.140625" style="1" customWidth="1"/>
    <col min="11542" max="11542" width="1.7109375" style="1" customWidth="1"/>
    <col min="11543" max="11543" width="13.5703125" style="1" customWidth="1"/>
    <col min="11544" max="11780" width="9.140625" style="1"/>
    <col min="11781" max="11781" width="9.28515625" style="1" customWidth="1"/>
    <col min="11782" max="11782" width="1.7109375" style="1" customWidth="1"/>
    <col min="11783" max="11786" width="12" style="1" customWidth="1"/>
    <col min="11787" max="11787" width="11.85546875" style="1" customWidth="1"/>
    <col min="11788" max="11788" width="10.7109375" style="1" customWidth="1"/>
    <col min="11789" max="11789" width="10.5703125" style="1" customWidth="1"/>
    <col min="11790" max="11790" width="1.140625" style="1" customWidth="1"/>
    <col min="11791" max="11791" width="11.28515625" style="1" customWidth="1"/>
    <col min="11792" max="11792" width="12.7109375" style="1" customWidth="1"/>
    <col min="11793" max="11793" width="11.5703125" style="1" customWidth="1"/>
    <col min="11794" max="11794" width="12.42578125" style="1" customWidth="1"/>
    <col min="11795" max="11795" width="1.5703125" style="1" customWidth="1"/>
    <col min="11796" max="11796" width="11.42578125" style="1" customWidth="1"/>
    <col min="11797" max="11797" width="12.140625" style="1" customWidth="1"/>
    <col min="11798" max="11798" width="1.7109375" style="1" customWidth="1"/>
    <col min="11799" max="11799" width="13.5703125" style="1" customWidth="1"/>
    <col min="11800" max="12036" width="9.140625" style="1"/>
    <col min="12037" max="12037" width="9.28515625" style="1" customWidth="1"/>
    <col min="12038" max="12038" width="1.7109375" style="1" customWidth="1"/>
    <col min="12039" max="12042" width="12" style="1" customWidth="1"/>
    <col min="12043" max="12043" width="11.85546875" style="1" customWidth="1"/>
    <col min="12044" max="12044" width="10.7109375" style="1" customWidth="1"/>
    <col min="12045" max="12045" width="10.5703125" style="1" customWidth="1"/>
    <col min="12046" max="12046" width="1.140625" style="1" customWidth="1"/>
    <col min="12047" max="12047" width="11.28515625" style="1" customWidth="1"/>
    <col min="12048" max="12048" width="12.7109375" style="1" customWidth="1"/>
    <col min="12049" max="12049" width="11.5703125" style="1" customWidth="1"/>
    <col min="12050" max="12050" width="12.42578125" style="1" customWidth="1"/>
    <col min="12051" max="12051" width="1.5703125" style="1" customWidth="1"/>
    <col min="12052" max="12052" width="11.42578125" style="1" customWidth="1"/>
    <col min="12053" max="12053" width="12.140625" style="1" customWidth="1"/>
    <col min="12054" max="12054" width="1.7109375" style="1" customWidth="1"/>
    <col min="12055" max="12055" width="13.5703125" style="1" customWidth="1"/>
    <col min="12056" max="12292" width="9.140625" style="1"/>
    <col min="12293" max="12293" width="9.28515625" style="1" customWidth="1"/>
    <col min="12294" max="12294" width="1.7109375" style="1" customWidth="1"/>
    <col min="12295" max="12298" width="12" style="1" customWidth="1"/>
    <col min="12299" max="12299" width="11.85546875" style="1" customWidth="1"/>
    <col min="12300" max="12300" width="10.7109375" style="1" customWidth="1"/>
    <col min="12301" max="12301" width="10.5703125" style="1" customWidth="1"/>
    <col min="12302" max="12302" width="1.140625" style="1" customWidth="1"/>
    <col min="12303" max="12303" width="11.28515625" style="1" customWidth="1"/>
    <col min="12304" max="12304" width="12.7109375" style="1" customWidth="1"/>
    <col min="12305" max="12305" width="11.5703125" style="1" customWidth="1"/>
    <col min="12306" max="12306" width="12.42578125" style="1" customWidth="1"/>
    <col min="12307" max="12307" width="1.5703125" style="1" customWidth="1"/>
    <col min="12308" max="12308" width="11.42578125" style="1" customWidth="1"/>
    <col min="12309" max="12309" width="12.140625" style="1" customWidth="1"/>
    <col min="12310" max="12310" width="1.7109375" style="1" customWidth="1"/>
    <col min="12311" max="12311" width="13.5703125" style="1" customWidth="1"/>
    <col min="12312" max="12548" width="9.140625" style="1"/>
    <col min="12549" max="12549" width="9.28515625" style="1" customWidth="1"/>
    <col min="12550" max="12550" width="1.7109375" style="1" customWidth="1"/>
    <col min="12551" max="12554" width="12" style="1" customWidth="1"/>
    <col min="12555" max="12555" width="11.85546875" style="1" customWidth="1"/>
    <col min="12556" max="12556" width="10.7109375" style="1" customWidth="1"/>
    <col min="12557" max="12557" width="10.5703125" style="1" customWidth="1"/>
    <col min="12558" max="12558" width="1.140625" style="1" customWidth="1"/>
    <col min="12559" max="12559" width="11.28515625" style="1" customWidth="1"/>
    <col min="12560" max="12560" width="12.7109375" style="1" customWidth="1"/>
    <col min="12561" max="12561" width="11.5703125" style="1" customWidth="1"/>
    <col min="12562" max="12562" width="12.42578125" style="1" customWidth="1"/>
    <col min="12563" max="12563" width="1.5703125" style="1" customWidth="1"/>
    <col min="12564" max="12564" width="11.42578125" style="1" customWidth="1"/>
    <col min="12565" max="12565" width="12.140625" style="1" customWidth="1"/>
    <col min="12566" max="12566" width="1.7109375" style="1" customWidth="1"/>
    <col min="12567" max="12567" width="13.5703125" style="1" customWidth="1"/>
    <col min="12568" max="12804" width="9.140625" style="1"/>
    <col min="12805" max="12805" width="9.28515625" style="1" customWidth="1"/>
    <col min="12806" max="12806" width="1.7109375" style="1" customWidth="1"/>
    <col min="12807" max="12810" width="12" style="1" customWidth="1"/>
    <col min="12811" max="12811" width="11.85546875" style="1" customWidth="1"/>
    <col min="12812" max="12812" width="10.7109375" style="1" customWidth="1"/>
    <col min="12813" max="12813" width="10.5703125" style="1" customWidth="1"/>
    <col min="12814" max="12814" width="1.140625" style="1" customWidth="1"/>
    <col min="12815" max="12815" width="11.28515625" style="1" customWidth="1"/>
    <col min="12816" max="12816" width="12.7109375" style="1" customWidth="1"/>
    <col min="12817" max="12817" width="11.5703125" style="1" customWidth="1"/>
    <col min="12818" max="12818" width="12.42578125" style="1" customWidth="1"/>
    <col min="12819" max="12819" width="1.5703125" style="1" customWidth="1"/>
    <col min="12820" max="12820" width="11.42578125" style="1" customWidth="1"/>
    <col min="12821" max="12821" width="12.140625" style="1" customWidth="1"/>
    <col min="12822" max="12822" width="1.7109375" style="1" customWidth="1"/>
    <col min="12823" max="12823" width="13.5703125" style="1" customWidth="1"/>
    <col min="12824" max="13060" width="9.140625" style="1"/>
    <col min="13061" max="13061" width="9.28515625" style="1" customWidth="1"/>
    <col min="13062" max="13062" width="1.7109375" style="1" customWidth="1"/>
    <col min="13063" max="13066" width="12" style="1" customWidth="1"/>
    <col min="13067" max="13067" width="11.85546875" style="1" customWidth="1"/>
    <col min="13068" max="13068" width="10.7109375" style="1" customWidth="1"/>
    <col min="13069" max="13069" width="10.5703125" style="1" customWidth="1"/>
    <col min="13070" max="13070" width="1.140625" style="1" customWidth="1"/>
    <col min="13071" max="13071" width="11.28515625" style="1" customWidth="1"/>
    <col min="13072" max="13072" width="12.7109375" style="1" customWidth="1"/>
    <col min="13073" max="13073" width="11.5703125" style="1" customWidth="1"/>
    <col min="13074" max="13074" width="12.42578125" style="1" customWidth="1"/>
    <col min="13075" max="13075" width="1.5703125" style="1" customWidth="1"/>
    <col min="13076" max="13076" width="11.42578125" style="1" customWidth="1"/>
    <col min="13077" max="13077" width="12.140625" style="1" customWidth="1"/>
    <col min="13078" max="13078" width="1.7109375" style="1" customWidth="1"/>
    <col min="13079" max="13079" width="13.5703125" style="1" customWidth="1"/>
    <col min="13080" max="13316" width="9.140625" style="1"/>
    <col min="13317" max="13317" width="9.28515625" style="1" customWidth="1"/>
    <col min="13318" max="13318" width="1.7109375" style="1" customWidth="1"/>
    <col min="13319" max="13322" width="12" style="1" customWidth="1"/>
    <col min="13323" max="13323" width="11.85546875" style="1" customWidth="1"/>
    <col min="13324" max="13324" width="10.7109375" style="1" customWidth="1"/>
    <col min="13325" max="13325" width="10.5703125" style="1" customWidth="1"/>
    <col min="13326" max="13326" width="1.140625" style="1" customWidth="1"/>
    <col min="13327" max="13327" width="11.28515625" style="1" customWidth="1"/>
    <col min="13328" max="13328" width="12.7109375" style="1" customWidth="1"/>
    <col min="13329" max="13329" width="11.5703125" style="1" customWidth="1"/>
    <col min="13330" max="13330" width="12.42578125" style="1" customWidth="1"/>
    <col min="13331" max="13331" width="1.5703125" style="1" customWidth="1"/>
    <col min="13332" max="13332" width="11.42578125" style="1" customWidth="1"/>
    <col min="13333" max="13333" width="12.140625" style="1" customWidth="1"/>
    <col min="13334" max="13334" width="1.7109375" style="1" customWidth="1"/>
    <col min="13335" max="13335" width="13.5703125" style="1" customWidth="1"/>
    <col min="13336" max="13572" width="9.140625" style="1"/>
    <col min="13573" max="13573" width="9.28515625" style="1" customWidth="1"/>
    <col min="13574" max="13574" width="1.7109375" style="1" customWidth="1"/>
    <col min="13575" max="13578" width="12" style="1" customWidth="1"/>
    <col min="13579" max="13579" width="11.85546875" style="1" customWidth="1"/>
    <col min="13580" max="13580" width="10.7109375" style="1" customWidth="1"/>
    <col min="13581" max="13581" width="10.5703125" style="1" customWidth="1"/>
    <col min="13582" max="13582" width="1.140625" style="1" customWidth="1"/>
    <col min="13583" max="13583" width="11.28515625" style="1" customWidth="1"/>
    <col min="13584" max="13584" width="12.7109375" style="1" customWidth="1"/>
    <col min="13585" max="13585" width="11.5703125" style="1" customWidth="1"/>
    <col min="13586" max="13586" width="12.42578125" style="1" customWidth="1"/>
    <col min="13587" max="13587" width="1.5703125" style="1" customWidth="1"/>
    <col min="13588" max="13588" width="11.42578125" style="1" customWidth="1"/>
    <col min="13589" max="13589" width="12.140625" style="1" customWidth="1"/>
    <col min="13590" max="13590" width="1.7109375" style="1" customWidth="1"/>
    <col min="13591" max="13591" width="13.5703125" style="1" customWidth="1"/>
    <col min="13592" max="13828" width="9.140625" style="1"/>
    <col min="13829" max="13829" width="9.28515625" style="1" customWidth="1"/>
    <col min="13830" max="13830" width="1.7109375" style="1" customWidth="1"/>
    <col min="13831" max="13834" width="12" style="1" customWidth="1"/>
    <col min="13835" max="13835" width="11.85546875" style="1" customWidth="1"/>
    <col min="13836" max="13836" width="10.7109375" style="1" customWidth="1"/>
    <col min="13837" max="13837" width="10.5703125" style="1" customWidth="1"/>
    <col min="13838" max="13838" width="1.140625" style="1" customWidth="1"/>
    <col min="13839" max="13839" width="11.28515625" style="1" customWidth="1"/>
    <col min="13840" max="13840" width="12.7109375" style="1" customWidth="1"/>
    <col min="13841" max="13841" width="11.5703125" style="1" customWidth="1"/>
    <col min="13842" max="13842" width="12.42578125" style="1" customWidth="1"/>
    <col min="13843" max="13843" width="1.5703125" style="1" customWidth="1"/>
    <col min="13844" max="13844" width="11.42578125" style="1" customWidth="1"/>
    <col min="13845" max="13845" width="12.140625" style="1" customWidth="1"/>
    <col min="13846" max="13846" width="1.7109375" style="1" customWidth="1"/>
    <col min="13847" max="13847" width="13.5703125" style="1" customWidth="1"/>
    <col min="13848" max="14084" width="9.140625" style="1"/>
    <col min="14085" max="14085" width="9.28515625" style="1" customWidth="1"/>
    <col min="14086" max="14086" width="1.7109375" style="1" customWidth="1"/>
    <col min="14087" max="14090" width="12" style="1" customWidth="1"/>
    <col min="14091" max="14091" width="11.85546875" style="1" customWidth="1"/>
    <col min="14092" max="14092" width="10.7109375" style="1" customWidth="1"/>
    <col min="14093" max="14093" width="10.5703125" style="1" customWidth="1"/>
    <col min="14094" max="14094" width="1.140625" style="1" customWidth="1"/>
    <col min="14095" max="14095" width="11.28515625" style="1" customWidth="1"/>
    <col min="14096" max="14096" width="12.7109375" style="1" customWidth="1"/>
    <col min="14097" max="14097" width="11.5703125" style="1" customWidth="1"/>
    <col min="14098" max="14098" width="12.42578125" style="1" customWidth="1"/>
    <col min="14099" max="14099" width="1.5703125" style="1" customWidth="1"/>
    <col min="14100" max="14100" width="11.42578125" style="1" customWidth="1"/>
    <col min="14101" max="14101" width="12.140625" style="1" customWidth="1"/>
    <col min="14102" max="14102" width="1.7109375" style="1" customWidth="1"/>
    <col min="14103" max="14103" width="13.5703125" style="1" customWidth="1"/>
    <col min="14104" max="14340" width="9.140625" style="1"/>
    <col min="14341" max="14341" width="9.28515625" style="1" customWidth="1"/>
    <col min="14342" max="14342" width="1.7109375" style="1" customWidth="1"/>
    <col min="14343" max="14346" width="12" style="1" customWidth="1"/>
    <col min="14347" max="14347" width="11.85546875" style="1" customWidth="1"/>
    <col min="14348" max="14348" width="10.7109375" style="1" customWidth="1"/>
    <col min="14349" max="14349" width="10.5703125" style="1" customWidth="1"/>
    <col min="14350" max="14350" width="1.140625" style="1" customWidth="1"/>
    <col min="14351" max="14351" width="11.28515625" style="1" customWidth="1"/>
    <col min="14352" max="14352" width="12.7109375" style="1" customWidth="1"/>
    <col min="14353" max="14353" width="11.5703125" style="1" customWidth="1"/>
    <col min="14354" max="14354" width="12.42578125" style="1" customWidth="1"/>
    <col min="14355" max="14355" width="1.5703125" style="1" customWidth="1"/>
    <col min="14356" max="14356" width="11.42578125" style="1" customWidth="1"/>
    <col min="14357" max="14357" width="12.140625" style="1" customWidth="1"/>
    <col min="14358" max="14358" width="1.7109375" style="1" customWidth="1"/>
    <col min="14359" max="14359" width="13.5703125" style="1" customWidth="1"/>
    <col min="14360" max="14596" width="9.140625" style="1"/>
    <col min="14597" max="14597" width="9.28515625" style="1" customWidth="1"/>
    <col min="14598" max="14598" width="1.7109375" style="1" customWidth="1"/>
    <col min="14599" max="14602" width="12" style="1" customWidth="1"/>
    <col min="14603" max="14603" width="11.85546875" style="1" customWidth="1"/>
    <col min="14604" max="14604" width="10.7109375" style="1" customWidth="1"/>
    <col min="14605" max="14605" width="10.5703125" style="1" customWidth="1"/>
    <col min="14606" max="14606" width="1.140625" style="1" customWidth="1"/>
    <col min="14607" max="14607" width="11.28515625" style="1" customWidth="1"/>
    <col min="14608" max="14608" width="12.7109375" style="1" customWidth="1"/>
    <col min="14609" max="14609" width="11.5703125" style="1" customWidth="1"/>
    <col min="14610" max="14610" width="12.42578125" style="1" customWidth="1"/>
    <col min="14611" max="14611" width="1.5703125" style="1" customWidth="1"/>
    <col min="14612" max="14612" width="11.42578125" style="1" customWidth="1"/>
    <col min="14613" max="14613" width="12.140625" style="1" customWidth="1"/>
    <col min="14614" max="14614" width="1.7109375" style="1" customWidth="1"/>
    <col min="14615" max="14615" width="13.5703125" style="1" customWidth="1"/>
    <col min="14616" max="14852" width="9.140625" style="1"/>
    <col min="14853" max="14853" width="9.28515625" style="1" customWidth="1"/>
    <col min="14854" max="14854" width="1.7109375" style="1" customWidth="1"/>
    <col min="14855" max="14858" width="12" style="1" customWidth="1"/>
    <col min="14859" max="14859" width="11.85546875" style="1" customWidth="1"/>
    <col min="14860" max="14860" width="10.7109375" style="1" customWidth="1"/>
    <col min="14861" max="14861" width="10.5703125" style="1" customWidth="1"/>
    <col min="14862" max="14862" width="1.140625" style="1" customWidth="1"/>
    <col min="14863" max="14863" width="11.28515625" style="1" customWidth="1"/>
    <col min="14864" max="14864" width="12.7109375" style="1" customWidth="1"/>
    <col min="14865" max="14865" width="11.5703125" style="1" customWidth="1"/>
    <col min="14866" max="14866" width="12.42578125" style="1" customWidth="1"/>
    <col min="14867" max="14867" width="1.5703125" style="1" customWidth="1"/>
    <col min="14868" max="14868" width="11.42578125" style="1" customWidth="1"/>
    <col min="14869" max="14869" width="12.140625" style="1" customWidth="1"/>
    <col min="14870" max="14870" width="1.7109375" style="1" customWidth="1"/>
    <col min="14871" max="14871" width="13.5703125" style="1" customWidth="1"/>
    <col min="14872" max="15108" width="9.140625" style="1"/>
    <col min="15109" max="15109" width="9.28515625" style="1" customWidth="1"/>
    <col min="15110" max="15110" width="1.7109375" style="1" customWidth="1"/>
    <col min="15111" max="15114" width="12" style="1" customWidth="1"/>
    <col min="15115" max="15115" width="11.85546875" style="1" customWidth="1"/>
    <col min="15116" max="15116" width="10.7109375" style="1" customWidth="1"/>
    <col min="15117" max="15117" width="10.5703125" style="1" customWidth="1"/>
    <col min="15118" max="15118" width="1.140625" style="1" customWidth="1"/>
    <col min="15119" max="15119" width="11.28515625" style="1" customWidth="1"/>
    <col min="15120" max="15120" width="12.7109375" style="1" customWidth="1"/>
    <col min="15121" max="15121" width="11.5703125" style="1" customWidth="1"/>
    <col min="15122" max="15122" width="12.42578125" style="1" customWidth="1"/>
    <col min="15123" max="15123" width="1.5703125" style="1" customWidth="1"/>
    <col min="15124" max="15124" width="11.42578125" style="1" customWidth="1"/>
    <col min="15125" max="15125" width="12.140625" style="1" customWidth="1"/>
    <col min="15126" max="15126" width="1.7109375" style="1" customWidth="1"/>
    <col min="15127" max="15127" width="13.5703125" style="1" customWidth="1"/>
    <col min="15128" max="15364" width="9.140625" style="1"/>
    <col min="15365" max="15365" width="9.28515625" style="1" customWidth="1"/>
    <col min="15366" max="15366" width="1.7109375" style="1" customWidth="1"/>
    <col min="15367" max="15370" width="12" style="1" customWidth="1"/>
    <col min="15371" max="15371" width="11.85546875" style="1" customWidth="1"/>
    <col min="15372" max="15372" width="10.7109375" style="1" customWidth="1"/>
    <col min="15373" max="15373" width="10.5703125" style="1" customWidth="1"/>
    <col min="15374" max="15374" width="1.140625" style="1" customWidth="1"/>
    <col min="15375" max="15375" width="11.28515625" style="1" customWidth="1"/>
    <col min="15376" max="15376" width="12.7109375" style="1" customWidth="1"/>
    <col min="15377" max="15377" width="11.5703125" style="1" customWidth="1"/>
    <col min="15378" max="15378" width="12.42578125" style="1" customWidth="1"/>
    <col min="15379" max="15379" width="1.5703125" style="1" customWidth="1"/>
    <col min="15380" max="15380" width="11.42578125" style="1" customWidth="1"/>
    <col min="15381" max="15381" width="12.140625" style="1" customWidth="1"/>
    <col min="15382" max="15382" width="1.7109375" style="1" customWidth="1"/>
    <col min="15383" max="15383" width="13.5703125" style="1" customWidth="1"/>
    <col min="15384" max="15620" width="9.140625" style="1"/>
    <col min="15621" max="15621" width="9.28515625" style="1" customWidth="1"/>
    <col min="15622" max="15622" width="1.7109375" style="1" customWidth="1"/>
    <col min="15623" max="15626" width="12" style="1" customWidth="1"/>
    <col min="15627" max="15627" width="11.85546875" style="1" customWidth="1"/>
    <col min="15628" max="15628" width="10.7109375" style="1" customWidth="1"/>
    <col min="15629" max="15629" width="10.5703125" style="1" customWidth="1"/>
    <col min="15630" max="15630" width="1.140625" style="1" customWidth="1"/>
    <col min="15631" max="15631" width="11.28515625" style="1" customWidth="1"/>
    <col min="15632" max="15632" width="12.7109375" style="1" customWidth="1"/>
    <col min="15633" max="15633" width="11.5703125" style="1" customWidth="1"/>
    <col min="15634" max="15634" width="12.42578125" style="1" customWidth="1"/>
    <col min="15635" max="15635" width="1.5703125" style="1" customWidth="1"/>
    <col min="15636" max="15636" width="11.42578125" style="1" customWidth="1"/>
    <col min="15637" max="15637" width="12.140625" style="1" customWidth="1"/>
    <col min="15638" max="15638" width="1.7109375" style="1" customWidth="1"/>
    <col min="15639" max="15639" width="13.5703125" style="1" customWidth="1"/>
    <col min="15640" max="15876" width="9.140625" style="1"/>
    <col min="15877" max="15877" width="9.28515625" style="1" customWidth="1"/>
    <col min="15878" max="15878" width="1.7109375" style="1" customWidth="1"/>
    <col min="15879" max="15882" width="12" style="1" customWidth="1"/>
    <col min="15883" max="15883" width="11.85546875" style="1" customWidth="1"/>
    <col min="15884" max="15884" width="10.7109375" style="1" customWidth="1"/>
    <col min="15885" max="15885" width="10.5703125" style="1" customWidth="1"/>
    <col min="15886" max="15886" width="1.140625" style="1" customWidth="1"/>
    <col min="15887" max="15887" width="11.28515625" style="1" customWidth="1"/>
    <col min="15888" max="15888" width="12.7109375" style="1" customWidth="1"/>
    <col min="15889" max="15889" width="11.5703125" style="1" customWidth="1"/>
    <col min="15890" max="15890" width="12.42578125" style="1" customWidth="1"/>
    <col min="15891" max="15891" width="1.5703125" style="1" customWidth="1"/>
    <col min="15892" max="15892" width="11.42578125" style="1" customWidth="1"/>
    <col min="15893" max="15893" width="12.140625" style="1" customWidth="1"/>
    <col min="15894" max="15894" width="1.7109375" style="1" customWidth="1"/>
    <col min="15895" max="15895" width="13.5703125" style="1" customWidth="1"/>
    <col min="15896" max="16132" width="9.140625" style="1"/>
    <col min="16133" max="16133" width="9.28515625" style="1" customWidth="1"/>
    <col min="16134" max="16134" width="1.7109375" style="1" customWidth="1"/>
    <col min="16135" max="16138" width="12" style="1" customWidth="1"/>
    <col min="16139" max="16139" width="11.85546875" style="1" customWidth="1"/>
    <col min="16140" max="16140" width="10.7109375" style="1" customWidth="1"/>
    <col min="16141" max="16141" width="10.5703125" style="1" customWidth="1"/>
    <col min="16142" max="16142" width="1.140625" style="1" customWidth="1"/>
    <col min="16143" max="16143" width="11.28515625" style="1" customWidth="1"/>
    <col min="16144" max="16144" width="12.7109375" style="1" customWidth="1"/>
    <col min="16145" max="16145" width="11.5703125" style="1" customWidth="1"/>
    <col min="16146" max="16146" width="12.42578125" style="1" customWidth="1"/>
    <col min="16147" max="16147" width="1.5703125" style="1" customWidth="1"/>
    <col min="16148" max="16148" width="11.42578125" style="1" customWidth="1"/>
    <col min="16149" max="16149" width="12.140625" style="1" customWidth="1"/>
    <col min="16150" max="16150" width="1.7109375" style="1" customWidth="1"/>
    <col min="16151" max="16151" width="13.5703125" style="1" customWidth="1"/>
    <col min="16152" max="16384" width="9.140625" style="1"/>
  </cols>
  <sheetData>
    <row r="1" spans="1:23" ht="18" x14ac:dyDescent="0.25">
      <c r="A1" s="108" t="s">
        <v>0</v>
      </c>
      <c r="B1" s="108"/>
      <c r="C1" s="108"/>
      <c r="D1" s="108"/>
      <c r="E1" s="108"/>
      <c r="F1" s="108"/>
      <c r="G1" s="108"/>
      <c r="H1" s="108"/>
      <c r="I1" s="108"/>
      <c r="J1" s="108"/>
      <c r="K1" s="108"/>
      <c r="L1" s="108"/>
      <c r="M1" s="108"/>
      <c r="N1" s="108"/>
      <c r="O1" s="108"/>
      <c r="P1" s="108"/>
      <c r="Q1" s="108"/>
      <c r="R1" s="108"/>
      <c r="S1" s="108"/>
      <c r="T1" s="108"/>
      <c r="U1" s="108"/>
      <c r="V1" s="108"/>
      <c r="W1" s="108"/>
    </row>
    <row r="2" spans="1:23" ht="15.75" x14ac:dyDescent="0.25">
      <c r="A2" s="109" t="s">
        <v>1</v>
      </c>
      <c r="B2" s="109"/>
      <c r="C2" s="109"/>
      <c r="D2" s="109"/>
      <c r="E2" s="109"/>
      <c r="F2" s="109"/>
      <c r="G2" s="109"/>
      <c r="H2" s="109"/>
      <c r="I2" s="109"/>
      <c r="J2" s="109"/>
      <c r="K2" s="109"/>
      <c r="L2" s="109"/>
      <c r="M2" s="109"/>
      <c r="N2" s="109"/>
      <c r="O2" s="109"/>
      <c r="P2" s="109"/>
      <c r="Q2" s="109"/>
      <c r="R2" s="109"/>
      <c r="S2" s="109"/>
      <c r="T2" s="109"/>
      <c r="U2" s="109"/>
      <c r="V2" s="109"/>
      <c r="W2" s="109"/>
    </row>
    <row r="3" spans="1:23" s="2" customFormat="1" ht="15.75" x14ac:dyDescent="0.25">
      <c r="A3" s="109" t="s">
        <v>2</v>
      </c>
      <c r="B3" s="109"/>
      <c r="C3" s="109"/>
      <c r="D3" s="109"/>
      <c r="E3" s="109"/>
      <c r="F3" s="109"/>
      <c r="G3" s="109"/>
      <c r="H3" s="109"/>
      <c r="I3" s="109"/>
      <c r="J3" s="109"/>
      <c r="K3" s="109"/>
      <c r="L3" s="109"/>
      <c r="M3" s="109"/>
      <c r="N3" s="109"/>
      <c r="O3" s="109"/>
      <c r="P3" s="109"/>
      <c r="Q3" s="109"/>
      <c r="R3" s="109"/>
      <c r="S3" s="109"/>
      <c r="T3" s="109"/>
      <c r="U3" s="109"/>
      <c r="V3" s="109"/>
      <c r="W3" s="109"/>
    </row>
    <row r="4" spans="1:23"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c r="U4" s="111"/>
      <c r="V4" s="111"/>
      <c r="W4" s="111"/>
    </row>
    <row r="5" spans="1:23" s="3" customFormat="1" x14ac:dyDescent="0.25">
      <c r="A5" s="112" t="s">
        <v>4</v>
      </c>
      <c r="B5" s="112"/>
      <c r="C5" s="112"/>
      <c r="D5" s="112"/>
      <c r="E5" s="112"/>
      <c r="F5" s="112"/>
      <c r="G5" s="112"/>
      <c r="H5" s="112"/>
      <c r="I5" s="112"/>
      <c r="J5" s="112"/>
      <c r="K5" s="112"/>
      <c r="L5" s="112"/>
      <c r="M5" s="112"/>
      <c r="N5" s="112"/>
      <c r="O5" s="112"/>
      <c r="P5" s="112"/>
      <c r="Q5" s="112"/>
      <c r="R5" s="112"/>
      <c r="S5" s="112"/>
      <c r="T5" s="112"/>
      <c r="U5" s="112"/>
      <c r="V5" s="112"/>
      <c r="W5" s="112"/>
    </row>
    <row r="6" spans="1:23" s="2" customFormat="1" x14ac:dyDescent="0.25">
      <c r="A6" s="4"/>
      <c r="B6" s="4"/>
      <c r="C6" s="4"/>
      <c r="D6" s="4"/>
      <c r="E6" s="4"/>
      <c r="F6" s="4"/>
      <c r="G6" s="4"/>
      <c r="H6" s="4"/>
      <c r="I6" s="4"/>
      <c r="J6" s="4"/>
      <c r="K6" s="4"/>
      <c r="L6" s="4"/>
      <c r="M6" s="4"/>
      <c r="N6" s="4"/>
      <c r="O6" s="4"/>
      <c r="P6" s="4"/>
      <c r="Q6" s="4"/>
      <c r="R6" s="4"/>
    </row>
    <row r="7" spans="1:23" s="2" customFormat="1" x14ac:dyDescent="0.25">
      <c r="A7" s="5"/>
      <c r="B7" s="5"/>
      <c r="C7" s="6"/>
      <c r="D7" s="6"/>
      <c r="E7" s="6"/>
      <c r="F7" s="6"/>
      <c r="G7" s="6"/>
      <c r="H7" s="7"/>
      <c r="I7" s="8"/>
      <c r="J7" s="7"/>
      <c r="K7" s="7"/>
      <c r="L7" s="7"/>
      <c r="M7" s="7"/>
      <c r="N7" s="7"/>
      <c r="O7" s="7"/>
      <c r="P7" s="7"/>
      <c r="Q7" s="7"/>
      <c r="R7" s="7"/>
    </row>
    <row r="8" spans="1:23" s="9" customFormat="1" ht="14.25" customHeight="1" x14ac:dyDescent="0.25">
      <c r="A8" s="102" t="s">
        <v>79</v>
      </c>
      <c r="B8" s="103"/>
      <c r="C8" s="103"/>
      <c r="D8" s="103"/>
      <c r="E8" s="103"/>
      <c r="F8" s="103"/>
      <c r="G8" s="103"/>
      <c r="H8" s="103"/>
      <c r="I8" s="103"/>
      <c r="J8" s="103"/>
      <c r="K8" s="103"/>
      <c r="L8" s="103"/>
      <c r="M8" s="103"/>
      <c r="N8" s="103"/>
      <c r="O8" s="103"/>
      <c r="P8" s="103"/>
      <c r="Q8" s="103"/>
      <c r="R8" s="103"/>
      <c r="S8" s="103"/>
      <c r="T8" s="103"/>
      <c r="U8" s="103"/>
      <c r="V8" s="103"/>
      <c r="W8" s="104"/>
    </row>
    <row r="9" spans="1:23" s="2" customFormat="1" ht="9" customHeight="1" x14ac:dyDescent="0.25">
      <c r="A9" s="5"/>
      <c r="B9" s="5"/>
      <c r="C9" s="6"/>
      <c r="D9" s="6"/>
      <c r="E9" s="6"/>
      <c r="F9" s="6"/>
      <c r="G9" s="6"/>
      <c r="H9" s="7"/>
      <c r="I9" s="8"/>
      <c r="J9" s="7"/>
      <c r="K9" s="7"/>
      <c r="L9" s="7"/>
      <c r="M9" s="7"/>
      <c r="N9" s="7"/>
      <c r="O9" s="7"/>
      <c r="P9" s="7"/>
      <c r="Q9" s="7"/>
      <c r="R9" s="7"/>
    </row>
    <row r="10" spans="1:23" s="14" customFormat="1" ht="25.5" customHeight="1" x14ac:dyDescent="0.2">
      <c r="A10" s="10"/>
      <c r="B10" s="10"/>
      <c r="C10" s="97" t="s">
        <v>6</v>
      </c>
      <c r="D10" s="98"/>
      <c r="E10" s="98"/>
      <c r="F10" s="98"/>
      <c r="G10" s="98"/>
      <c r="H10" s="98"/>
      <c r="I10" s="98"/>
      <c r="J10" s="11"/>
      <c r="K10" s="12"/>
      <c r="L10" s="97" t="s">
        <v>7</v>
      </c>
      <c r="M10" s="98"/>
      <c r="N10" s="98"/>
      <c r="O10" s="99"/>
      <c r="P10" s="13"/>
      <c r="Q10" s="97" t="s">
        <v>8</v>
      </c>
      <c r="R10" s="99"/>
      <c r="T10" s="100" t="s">
        <v>71</v>
      </c>
      <c r="U10" s="101"/>
    </row>
    <row r="11" spans="1:23" s="19" customFormat="1" ht="12" x14ac:dyDescent="0.2">
      <c r="A11" s="15"/>
      <c r="B11" s="15"/>
      <c r="C11" s="16"/>
      <c r="D11" s="17" t="s">
        <v>9</v>
      </c>
      <c r="E11" s="16"/>
      <c r="F11" s="17" t="s">
        <v>10</v>
      </c>
      <c r="G11" s="16"/>
      <c r="H11" s="18" t="s">
        <v>11</v>
      </c>
      <c r="I11" s="16"/>
      <c r="J11" s="16"/>
      <c r="K11" s="16"/>
      <c r="L11" s="17" t="s">
        <v>10</v>
      </c>
      <c r="M11" s="17"/>
      <c r="N11" s="17" t="s">
        <v>9</v>
      </c>
      <c r="O11" s="17" t="s">
        <v>10</v>
      </c>
      <c r="Q11" s="17" t="s">
        <v>10</v>
      </c>
      <c r="R11" s="17" t="s">
        <v>10</v>
      </c>
      <c r="T11" s="22" t="s">
        <v>72</v>
      </c>
      <c r="U11" s="22" t="s">
        <v>72</v>
      </c>
      <c r="W11" s="17" t="s">
        <v>10</v>
      </c>
    </row>
    <row r="12" spans="1:23" s="22" customFormat="1" ht="12" x14ac:dyDescent="0.2">
      <c r="A12" s="20"/>
      <c r="B12" s="20"/>
      <c r="C12" s="17" t="s">
        <v>12</v>
      </c>
      <c r="D12" s="21" t="s">
        <v>13</v>
      </c>
      <c r="E12" s="17" t="s">
        <v>12</v>
      </c>
      <c r="F12" s="17" t="s">
        <v>14</v>
      </c>
      <c r="G12" s="17"/>
      <c r="H12" s="18" t="s">
        <v>15</v>
      </c>
      <c r="I12" s="17" t="s">
        <v>16</v>
      </c>
      <c r="J12" s="17"/>
      <c r="K12" s="17"/>
      <c r="L12" s="22" t="s">
        <v>11</v>
      </c>
      <c r="M12" s="17" t="s">
        <v>17</v>
      </c>
      <c r="N12" s="17" t="s">
        <v>17</v>
      </c>
      <c r="O12" s="17" t="s">
        <v>17</v>
      </c>
      <c r="Q12" s="22" t="s">
        <v>11</v>
      </c>
      <c r="R12" s="17" t="s">
        <v>18</v>
      </c>
      <c r="T12" s="22" t="s">
        <v>73</v>
      </c>
      <c r="U12" s="22" t="s">
        <v>73</v>
      </c>
      <c r="W12" s="17" t="s">
        <v>10</v>
      </c>
    </row>
    <row r="13" spans="1:23" s="22" customFormat="1" ht="12" x14ac:dyDescent="0.2">
      <c r="A13" s="23" t="s">
        <v>19</v>
      </c>
      <c r="B13" s="23"/>
      <c r="C13" s="24" t="s">
        <v>20</v>
      </c>
      <c r="D13" s="24" t="s">
        <v>12</v>
      </c>
      <c r="E13" s="24" t="s">
        <v>21</v>
      </c>
      <c r="F13" s="24" t="s">
        <v>22</v>
      </c>
      <c r="G13" s="24"/>
      <c r="H13" s="25" t="s">
        <v>23</v>
      </c>
      <c r="I13" s="24" t="s">
        <v>24</v>
      </c>
      <c r="J13" s="21"/>
      <c r="K13" s="21"/>
      <c r="L13" s="24" t="s">
        <v>25</v>
      </c>
      <c r="M13" s="24" t="s">
        <v>26</v>
      </c>
      <c r="N13" s="24" t="s">
        <v>12</v>
      </c>
      <c r="O13" s="24" t="s">
        <v>22</v>
      </c>
      <c r="P13" s="26"/>
      <c r="Q13" s="24" t="s">
        <v>8</v>
      </c>
      <c r="R13" s="24" t="s">
        <v>22</v>
      </c>
      <c r="T13" s="79" t="s">
        <v>80</v>
      </c>
      <c r="U13" s="79" t="s">
        <v>22</v>
      </c>
      <c r="W13" s="24" t="s">
        <v>27</v>
      </c>
    </row>
    <row r="14" spans="1:23" x14ac:dyDescent="0.25">
      <c r="A14" s="5">
        <v>44287</v>
      </c>
      <c r="C14" s="27">
        <v>119757882.12</v>
      </c>
      <c r="D14" s="27">
        <v>1435552.18</v>
      </c>
      <c r="E14" s="27">
        <v>108689420.5</v>
      </c>
      <c r="F14" s="27">
        <v>9632909.4399999995</v>
      </c>
      <c r="G14" s="27"/>
      <c r="H14" s="28">
        <v>1004</v>
      </c>
      <c r="I14" s="29">
        <v>320</v>
      </c>
      <c r="L14" s="28">
        <v>27</v>
      </c>
      <c r="M14" s="29">
        <v>8380318</v>
      </c>
      <c r="N14" s="27">
        <v>0</v>
      </c>
      <c r="O14" s="29">
        <v>1530126.5</v>
      </c>
      <c r="Q14" s="28">
        <v>0</v>
      </c>
      <c r="R14" s="29">
        <v>0</v>
      </c>
      <c r="T14" s="29">
        <v>3999573.6</v>
      </c>
      <c r="U14" s="29">
        <v>620430.75</v>
      </c>
      <c r="W14" s="27">
        <f>F14+O14+R14+U14</f>
        <v>11783466.689999999</v>
      </c>
    </row>
    <row r="15" spans="1:23" x14ac:dyDescent="0.25">
      <c r="A15" s="5">
        <v>44317</v>
      </c>
      <c r="C15" s="27">
        <v>122859912.19</v>
      </c>
      <c r="D15" s="27">
        <v>1744188.2</v>
      </c>
      <c r="E15" s="27">
        <v>111747127.06</v>
      </c>
      <c r="F15" s="27">
        <v>9368596.9299999997</v>
      </c>
      <c r="G15" s="30"/>
      <c r="H15" s="28">
        <v>1007.32</v>
      </c>
      <c r="I15" s="27">
        <v>300</v>
      </c>
      <c r="K15" s="30"/>
      <c r="L15" s="28">
        <v>31.25</v>
      </c>
      <c r="M15" s="29">
        <v>9751480.5</v>
      </c>
      <c r="N15" s="27">
        <v>0</v>
      </c>
      <c r="O15" s="29">
        <v>2290460.5</v>
      </c>
      <c r="P15" s="30"/>
      <c r="Q15" s="28">
        <v>0</v>
      </c>
      <c r="R15" s="29">
        <v>0</v>
      </c>
      <c r="T15" s="29">
        <v>4534298.82</v>
      </c>
      <c r="U15" s="29">
        <v>555854.52</v>
      </c>
      <c r="W15" s="27">
        <f t="shared" ref="W15:W25" si="0">F15+O15+R15+U15</f>
        <v>12214911.949999999</v>
      </c>
    </row>
    <row r="16" spans="1:23" x14ac:dyDescent="0.25">
      <c r="A16" s="5">
        <v>44348</v>
      </c>
      <c r="C16" s="27">
        <v>118357455.62</v>
      </c>
      <c r="D16" s="27">
        <v>1459429.36</v>
      </c>
      <c r="E16" s="27">
        <v>107729406.91</v>
      </c>
      <c r="F16" s="27">
        <v>9168619.3499999996</v>
      </c>
      <c r="G16" s="30"/>
      <c r="H16" s="28">
        <v>1376</v>
      </c>
      <c r="I16" s="29">
        <v>222</v>
      </c>
      <c r="K16" s="30"/>
      <c r="L16" s="28">
        <v>51</v>
      </c>
      <c r="M16" s="29">
        <v>11381238</v>
      </c>
      <c r="N16" s="27">
        <v>0</v>
      </c>
      <c r="O16" s="29">
        <v>1839264.75</v>
      </c>
      <c r="P16" s="30"/>
      <c r="Q16" s="28">
        <v>0</v>
      </c>
      <c r="R16" s="29">
        <v>0</v>
      </c>
      <c r="T16" s="29">
        <v>4111971.38</v>
      </c>
      <c r="U16" s="29">
        <v>626478</v>
      </c>
      <c r="W16" s="27">
        <f t="shared" si="0"/>
        <v>11634362.1</v>
      </c>
    </row>
    <row r="17" spans="1:23" x14ac:dyDescent="0.25">
      <c r="A17" s="5">
        <v>44378</v>
      </c>
      <c r="C17" s="27">
        <v>149926155.09</v>
      </c>
      <c r="D17" s="27">
        <v>1730598.92</v>
      </c>
      <c r="E17" s="27">
        <v>135962258.06</v>
      </c>
      <c r="F17" s="27">
        <v>12233298.109999999</v>
      </c>
      <c r="G17" s="31"/>
      <c r="H17" s="28">
        <v>1702</v>
      </c>
      <c r="I17" s="27">
        <v>232</v>
      </c>
      <c r="K17" s="30"/>
      <c r="L17" s="28">
        <v>66</v>
      </c>
      <c r="M17" s="29">
        <v>15493232.550000001</v>
      </c>
      <c r="N17" s="27">
        <v>0</v>
      </c>
      <c r="O17" s="29">
        <v>3347731.8</v>
      </c>
      <c r="P17" s="30"/>
      <c r="Q17" s="28">
        <v>14</v>
      </c>
      <c r="R17" s="29">
        <v>184946</v>
      </c>
      <c r="T17" s="29">
        <v>2638293.64</v>
      </c>
      <c r="U17" s="29">
        <v>312191.83</v>
      </c>
      <c r="W17" s="27">
        <f t="shared" si="0"/>
        <v>16078167.74</v>
      </c>
    </row>
    <row r="18" spans="1:23" x14ac:dyDescent="0.25">
      <c r="A18" s="5">
        <v>44409</v>
      </c>
      <c r="C18" s="27">
        <v>143790843.77000001</v>
      </c>
      <c r="D18" s="27">
        <v>2015885.76</v>
      </c>
      <c r="E18" s="27">
        <v>130609377.76000001</v>
      </c>
      <c r="F18" s="27">
        <v>11165580.25</v>
      </c>
      <c r="G18" s="31"/>
      <c r="H18" s="28">
        <v>1702</v>
      </c>
      <c r="I18" s="29">
        <v>212</v>
      </c>
      <c r="K18" s="30"/>
      <c r="L18" s="28">
        <v>66</v>
      </c>
      <c r="M18" s="29">
        <v>14008161</v>
      </c>
      <c r="N18" s="27">
        <v>0</v>
      </c>
      <c r="O18" s="29">
        <v>3203230.25</v>
      </c>
      <c r="P18" s="30"/>
      <c r="Q18" s="28">
        <v>14</v>
      </c>
      <c r="R18" s="29">
        <v>186019</v>
      </c>
      <c r="T18" s="29">
        <v>2891818.3</v>
      </c>
      <c r="U18" s="29">
        <v>260764.07</v>
      </c>
      <c r="W18" s="27">
        <f t="shared" si="0"/>
        <v>14815593.57</v>
      </c>
    </row>
    <row r="19" spans="1:23" x14ac:dyDescent="0.25">
      <c r="A19" s="5">
        <v>44440</v>
      </c>
      <c r="C19" s="27">
        <v>132531832.13</v>
      </c>
      <c r="D19" s="27">
        <v>1701202.21</v>
      </c>
      <c r="E19" s="27">
        <v>120634196.02</v>
      </c>
      <c r="F19" s="27">
        <v>10196433.9</v>
      </c>
      <c r="G19" s="31"/>
      <c r="H19" s="28">
        <v>1702</v>
      </c>
      <c r="I19" s="29">
        <v>200</v>
      </c>
      <c r="K19" s="30"/>
      <c r="L19" s="28">
        <v>66</v>
      </c>
      <c r="M19" s="29">
        <v>13564655</v>
      </c>
      <c r="N19" s="27">
        <v>0</v>
      </c>
      <c r="O19" s="29">
        <v>2638576</v>
      </c>
      <c r="P19" s="30"/>
      <c r="Q19" s="28">
        <v>14</v>
      </c>
      <c r="R19" s="29">
        <v>186004</v>
      </c>
      <c r="T19" s="29">
        <v>5431184.4699999997</v>
      </c>
      <c r="U19" s="29">
        <v>1162877.1200000001</v>
      </c>
      <c r="W19" s="27">
        <f>F19+O19+R19+U19</f>
        <v>14183891.02</v>
      </c>
    </row>
    <row r="20" spans="1:23" x14ac:dyDescent="0.25">
      <c r="A20" s="5">
        <v>44470</v>
      </c>
      <c r="C20" s="27">
        <v>150916754.61000001</v>
      </c>
      <c r="D20" s="27">
        <v>2050249.63</v>
      </c>
      <c r="E20" s="27">
        <v>136846422.44999999</v>
      </c>
      <c r="F20" s="27">
        <v>12020082.529999999</v>
      </c>
      <c r="G20" s="31"/>
      <c r="H20" s="28">
        <v>1702</v>
      </c>
      <c r="I20" s="29">
        <v>228</v>
      </c>
      <c r="K20" s="30"/>
      <c r="L20" s="28">
        <v>66</v>
      </c>
      <c r="M20" s="29">
        <v>15188661</v>
      </c>
      <c r="N20" s="27">
        <v>0</v>
      </c>
      <c r="O20" s="29">
        <v>2876441</v>
      </c>
      <c r="P20" s="30"/>
      <c r="Q20" s="28">
        <v>14</v>
      </c>
      <c r="R20" s="29">
        <v>230543</v>
      </c>
      <c r="T20" s="29">
        <v>7490818.5599999996</v>
      </c>
      <c r="U20" s="29">
        <v>503241.41</v>
      </c>
      <c r="W20" s="27">
        <f t="shared" si="0"/>
        <v>15630307.939999999</v>
      </c>
    </row>
    <row r="21" spans="1:23" x14ac:dyDescent="0.25">
      <c r="A21" s="5">
        <v>44501</v>
      </c>
      <c r="C21" s="27">
        <v>123041495.93000001</v>
      </c>
      <c r="D21" s="27">
        <v>1739366.35</v>
      </c>
      <c r="E21" s="27">
        <v>111816748.37</v>
      </c>
      <c r="F21" s="27">
        <v>9485381.2100000009</v>
      </c>
      <c r="G21" s="31"/>
      <c r="H21" s="28">
        <v>1702</v>
      </c>
      <c r="I21" s="29">
        <v>186</v>
      </c>
      <c r="K21" s="30"/>
      <c r="L21" s="28">
        <v>66</v>
      </c>
      <c r="M21" s="29">
        <v>13716031</v>
      </c>
      <c r="N21" s="27">
        <v>0</v>
      </c>
      <c r="O21" s="29">
        <v>3146210.25</v>
      </c>
      <c r="P21" s="30"/>
      <c r="Q21" s="28">
        <v>14</v>
      </c>
      <c r="R21" s="29">
        <v>195513</v>
      </c>
      <c r="T21" s="29">
        <v>6152252.4000000004</v>
      </c>
      <c r="U21" s="29">
        <v>1300170.3600000001</v>
      </c>
      <c r="W21" s="27">
        <f t="shared" si="0"/>
        <v>14127274.82</v>
      </c>
    </row>
    <row r="22" spans="1:23" x14ac:dyDescent="0.25">
      <c r="A22" s="5">
        <v>44531</v>
      </c>
      <c r="C22" s="27">
        <v>128708486.77</v>
      </c>
      <c r="D22" s="27">
        <v>1671781.82</v>
      </c>
      <c r="E22" s="27">
        <v>116779756.55</v>
      </c>
      <c r="F22" s="27">
        <v>10256948.4</v>
      </c>
      <c r="G22" s="31"/>
      <c r="H22" s="28">
        <v>1702</v>
      </c>
      <c r="I22" s="29">
        <v>194</v>
      </c>
      <c r="K22" s="30"/>
      <c r="L22" s="28">
        <v>66</v>
      </c>
      <c r="M22" s="29">
        <v>14083772.25</v>
      </c>
      <c r="N22" s="27">
        <v>0</v>
      </c>
      <c r="O22" s="29">
        <v>2900087</v>
      </c>
      <c r="P22" s="30"/>
      <c r="Q22" s="28">
        <v>14</v>
      </c>
      <c r="R22" s="29">
        <v>216281</v>
      </c>
      <c r="T22" s="29">
        <v>6253479.7000000002</v>
      </c>
      <c r="U22" s="29">
        <v>38895.08</v>
      </c>
      <c r="W22" s="27">
        <f t="shared" si="0"/>
        <v>13412211.48</v>
      </c>
    </row>
    <row r="23" spans="1:23" x14ac:dyDescent="0.25">
      <c r="A23" s="5">
        <v>44562</v>
      </c>
      <c r="C23" s="27">
        <v>104358869.58000001</v>
      </c>
      <c r="D23" s="27">
        <v>1561057.63</v>
      </c>
      <c r="E23" s="27">
        <v>95362963.969999999</v>
      </c>
      <c r="F23" s="27">
        <v>7434847.9800000004</v>
      </c>
      <c r="G23" s="31"/>
      <c r="H23" s="28">
        <v>1702</v>
      </c>
      <c r="I23" s="29">
        <v>141</v>
      </c>
      <c r="K23" s="30"/>
      <c r="L23" s="28">
        <v>66</v>
      </c>
      <c r="M23" s="29">
        <v>11811136</v>
      </c>
      <c r="N23" s="27">
        <v>0</v>
      </c>
      <c r="O23" s="29">
        <v>2850703.5</v>
      </c>
      <c r="P23" s="30"/>
      <c r="Q23" s="28">
        <v>14</v>
      </c>
      <c r="R23" s="29">
        <v>219861</v>
      </c>
      <c r="T23" s="29">
        <v>4551923.84</v>
      </c>
      <c r="U23" s="87">
        <v>-75006.16</v>
      </c>
      <c r="W23" s="27">
        <f t="shared" si="0"/>
        <v>10430406.32</v>
      </c>
    </row>
    <row r="24" spans="1:23" x14ac:dyDescent="0.25">
      <c r="A24" s="5">
        <v>44593</v>
      </c>
      <c r="C24" s="27">
        <v>115312351.13</v>
      </c>
      <c r="D24" s="27">
        <v>1497521.41</v>
      </c>
      <c r="E24" s="27">
        <v>105079068.31999999</v>
      </c>
      <c r="F24" s="27">
        <v>8735761.4000000004</v>
      </c>
      <c r="G24" s="31"/>
      <c r="H24" s="28">
        <v>1702</v>
      </c>
      <c r="I24" s="29">
        <v>183</v>
      </c>
      <c r="K24" s="30"/>
      <c r="L24" s="28">
        <v>66</v>
      </c>
      <c r="M24" s="29">
        <v>11501502</v>
      </c>
      <c r="N24" s="27">
        <v>0</v>
      </c>
      <c r="O24" s="29">
        <v>2033661.75</v>
      </c>
      <c r="P24" s="30"/>
      <c r="Q24" s="28">
        <v>14</v>
      </c>
      <c r="R24" s="29">
        <v>194564</v>
      </c>
      <c r="T24" s="29">
        <v>1720217.59</v>
      </c>
      <c r="U24" s="87">
        <v>-182652.64</v>
      </c>
      <c r="W24" s="27">
        <f t="shared" si="0"/>
        <v>10781334.51</v>
      </c>
    </row>
    <row r="25" spans="1:23" x14ac:dyDescent="0.25">
      <c r="A25" s="5">
        <v>44621</v>
      </c>
      <c r="C25" s="27">
        <v>133131128.56000003</v>
      </c>
      <c r="D25" s="27">
        <v>1725654.94</v>
      </c>
      <c r="E25" s="27">
        <v>121216148.5</v>
      </c>
      <c r="F25" s="27">
        <v>10189325.119999999</v>
      </c>
      <c r="G25" s="31"/>
      <c r="H25" s="28">
        <v>1703.7777777777778</v>
      </c>
      <c r="I25" s="29">
        <v>192.91387632999999</v>
      </c>
      <c r="K25" s="30"/>
      <c r="L25" s="28">
        <v>66</v>
      </c>
      <c r="M25" s="29">
        <v>15156041</v>
      </c>
      <c r="N25" s="27">
        <v>0</v>
      </c>
      <c r="O25" s="29">
        <v>3228247.25</v>
      </c>
      <c r="P25" s="30"/>
      <c r="Q25" s="28">
        <v>14</v>
      </c>
      <c r="R25" s="29">
        <v>224533</v>
      </c>
      <c r="T25" s="29">
        <v>1759243.6300000006</v>
      </c>
      <c r="U25" s="29">
        <v>194198.35000000033</v>
      </c>
      <c r="W25" s="27">
        <f t="shared" si="0"/>
        <v>13836303.719999999</v>
      </c>
    </row>
    <row r="26" spans="1:23" ht="15.75" thickBot="1" x14ac:dyDescent="0.3">
      <c r="A26" s="5" t="s">
        <v>28</v>
      </c>
      <c r="C26" s="32">
        <f>SUM(C14:C25)</f>
        <v>1542693167.5</v>
      </c>
      <c r="D26" s="32">
        <f t="shared" ref="D26:E26" si="1">SUM(D14:D25)</f>
        <v>20332488.41</v>
      </c>
      <c r="E26" s="32">
        <f t="shared" si="1"/>
        <v>1402472894.47</v>
      </c>
      <c r="F26" s="32">
        <f>SUM(F14:F25)</f>
        <v>119887784.62000002</v>
      </c>
      <c r="G26" s="32"/>
      <c r="H26" s="33">
        <v>1558.98</v>
      </c>
      <c r="I26" s="34">
        <f>F26/H26/365</f>
        <v>210.6888375029898</v>
      </c>
      <c r="J26" s="35"/>
      <c r="K26" s="27"/>
      <c r="L26" s="33">
        <v>58.59</v>
      </c>
      <c r="M26" s="32">
        <f>SUM(M14:M25)</f>
        <v>154036228.30000001</v>
      </c>
      <c r="N26" s="32">
        <f t="shared" ref="N26:O26" si="2">SUM(N14:N25)</f>
        <v>0</v>
      </c>
      <c r="O26" s="32">
        <f t="shared" si="2"/>
        <v>31884740.550000001</v>
      </c>
      <c r="P26" s="36"/>
      <c r="Q26" s="33">
        <v>14</v>
      </c>
      <c r="R26" s="32">
        <f>SUM(R14:R25)</f>
        <v>1838264</v>
      </c>
      <c r="S26" s="36"/>
      <c r="T26" s="32">
        <f>SUM(T14:T25)</f>
        <v>51535075.930000015</v>
      </c>
      <c r="U26" s="32">
        <f>SUM(U14:U25)</f>
        <v>5317442.6900000013</v>
      </c>
      <c r="V26" s="36"/>
      <c r="W26" s="32">
        <f>SUM(W14:W25)</f>
        <v>158928231.86000001</v>
      </c>
    </row>
    <row r="27" spans="1:23" ht="10.5" customHeight="1" thickTop="1" x14ac:dyDescent="0.25">
      <c r="C27" s="35"/>
      <c r="D27" s="35"/>
      <c r="E27" s="35"/>
      <c r="F27" s="35"/>
      <c r="G27" s="35"/>
      <c r="H27" s="35"/>
      <c r="J27" s="27"/>
      <c r="L27" s="37"/>
      <c r="M27" s="35"/>
      <c r="N27" s="35"/>
      <c r="O27" s="35"/>
      <c r="P27" s="35"/>
      <c r="Q27" s="37"/>
      <c r="R27" s="35"/>
    </row>
    <row r="28" spans="1:23" s="41" customFormat="1" x14ac:dyDescent="0.25">
      <c r="A28" s="38"/>
      <c r="B28" s="38"/>
      <c r="C28" s="39"/>
      <c r="D28" s="40">
        <f>D26/$C$26</f>
        <v>1.3179865470558648E-2</v>
      </c>
      <c r="E28" s="40">
        <f>E26/$C$26</f>
        <v>0.90910682954716593</v>
      </c>
      <c r="F28" s="40">
        <f>F26/$C$26</f>
        <v>7.7713304982275438E-2</v>
      </c>
      <c r="G28" s="40"/>
      <c r="H28" s="39"/>
      <c r="L28" s="39"/>
      <c r="M28" s="39"/>
      <c r="N28" s="39"/>
      <c r="O28" s="39">
        <f>O26/$M$26</f>
        <v>0.20699507448274751</v>
      </c>
      <c r="P28" s="39"/>
      <c r="Q28" s="39"/>
      <c r="R28" s="39"/>
    </row>
    <row r="29" spans="1:23" s="41" customFormat="1" x14ac:dyDescent="0.25">
      <c r="A29" s="38"/>
      <c r="B29" s="38"/>
      <c r="C29" s="39"/>
      <c r="D29" s="39"/>
      <c r="E29" s="39"/>
      <c r="F29" s="39"/>
      <c r="G29" s="39"/>
      <c r="H29" s="39"/>
      <c r="L29" s="39"/>
      <c r="M29" s="39"/>
      <c r="N29" s="39"/>
      <c r="O29" s="39"/>
      <c r="P29" s="39"/>
      <c r="Q29" s="39"/>
      <c r="R29" s="39"/>
    </row>
    <row r="30" spans="1:23"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3"/>
      <c r="U30" s="103"/>
      <c r="V30" s="103"/>
      <c r="W30" s="104"/>
    </row>
    <row r="31" spans="1:23" s="43" customFormat="1" x14ac:dyDescent="0.25">
      <c r="A31" s="42"/>
      <c r="B31" s="42"/>
      <c r="C31" s="42"/>
      <c r="D31" s="42"/>
      <c r="E31" s="42"/>
      <c r="F31" s="42"/>
      <c r="G31" s="42"/>
      <c r="H31" s="42"/>
      <c r="I31" s="42"/>
      <c r="J31" s="42"/>
      <c r="K31" s="42"/>
      <c r="L31" s="42"/>
      <c r="M31" s="42"/>
      <c r="N31" s="42"/>
      <c r="O31" s="42"/>
      <c r="P31" s="42"/>
      <c r="Q31" s="42"/>
      <c r="R31" s="42"/>
    </row>
    <row r="32" spans="1:23" s="43" customFormat="1" x14ac:dyDescent="0.25">
      <c r="A32" s="42"/>
      <c r="B32" s="42"/>
      <c r="C32" s="42"/>
      <c r="D32" s="42"/>
      <c r="E32" s="42"/>
      <c r="F32" s="42"/>
      <c r="G32" s="42"/>
      <c r="H32" s="105" t="s">
        <v>30</v>
      </c>
      <c r="I32" s="106"/>
      <c r="J32" s="106"/>
      <c r="K32" s="106"/>
      <c r="L32" s="106"/>
      <c r="M32" s="106"/>
      <c r="N32" s="106"/>
      <c r="O32" s="106"/>
      <c r="P32" s="106"/>
      <c r="Q32" s="107"/>
      <c r="R32" s="44"/>
    </row>
    <row r="33" spans="1:23" s="45" customFormat="1" ht="12" x14ac:dyDescent="0.2">
      <c r="F33" s="45" t="s">
        <v>31</v>
      </c>
      <c r="H33" s="46" t="s">
        <v>32</v>
      </c>
      <c r="I33" s="46" t="s">
        <v>33</v>
      </c>
      <c r="J33" s="46" t="s">
        <v>34</v>
      </c>
      <c r="K33" s="47"/>
      <c r="L33" s="47"/>
      <c r="M33" s="48"/>
      <c r="N33" s="48"/>
      <c r="O33" s="48"/>
      <c r="P33" s="48"/>
      <c r="Q33" s="48"/>
      <c r="R33" s="49"/>
    </row>
    <row r="34" spans="1:23" s="45" customFormat="1" ht="12.75" customHeight="1" x14ac:dyDescent="0.2">
      <c r="C34" s="17" t="s">
        <v>35</v>
      </c>
      <c r="D34" s="45" t="s">
        <v>10</v>
      </c>
      <c r="E34" s="45" t="s">
        <v>36</v>
      </c>
      <c r="F34" s="45" t="s">
        <v>37</v>
      </c>
      <c r="H34" s="46" t="s">
        <v>38</v>
      </c>
      <c r="I34" s="46" t="s">
        <v>39</v>
      </c>
      <c r="J34" s="46" t="s">
        <v>40</v>
      </c>
      <c r="K34" s="47"/>
      <c r="L34" s="95" t="s">
        <v>41</v>
      </c>
      <c r="M34" s="95"/>
      <c r="N34" s="95"/>
      <c r="O34" s="95"/>
      <c r="P34" s="95"/>
      <c r="Q34" s="95"/>
      <c r="R34" s="50"/>
    </row>
    <row r="35" spans="1:23" s="45" customFormat="1" ht="12" x14ac:dyDescent="0.2">
      <c r="C35" s="24" t="s">
        <v>42</v>
      </c>
      <c r="D35" s="51" t="s">
        <v>43</v>
      </c>
      <c r="E35" s="51" t="s">
        <v>44</v>
      </c>
      <c r="F35" s="51" t="s">
        <v>45</v>
      </c>
      <c r="G35" s="49"/>
      <c r="H35" s="52" t="s">
        <v>46</v>
      </c>
      <c r="I35" s="52" t="s">
        <v>47</v>
      </c>
      <c r="J35" s="52" t="s">
        <v>48</v>
      </c>
      <c r="K35" s="85"/>
      <c r="L35" s="85" t="s">
        <v>49</v>
      </c>
      <c r="M35" s="85" t="s">
        <v>50</v>
      </c>
      <c r="N35" s="85" t="s">
        <v>51</v>
      </c>
      <c r="O35" s="85" t="s">
        <v>52</v>
      </c>
      <c r="P35" s="54"/>
      <c r="Q35" s="85" t="s">
        <v>53</v>
      </c>
    </row>
    <row r="36" spans="1:23" s="41" customFormat="1" x14ac:dyDescent="0.25">
      <c r="A36" s="5">
        <v>44287</v>
      </c>
      <c r="B36" s="38"/>
      <c r="C36" s="35">
        <f t="shared" ref="C36:C47" si="3">(F14*0.7)+(O14+R14+U14)*0.9</f>
        <v>8678538.1329999994</v>
      </c>
      <c r="D36" s="35">
        <f t="shared" ref="D36:D43" si="4">(F14*0.3)+(O14+R14+U14)*0.1</f>
        <v>3104928.557</v>
      </c>
      <c r="E36" s="27">
        <v>46444.68</v>
      </c>
      <c r="F36" s="27">
        <v>0</v>
      </c>
      <c r="H36" s="35">
        <f>F14*0.3*0.8+(O14+R14+U14)*0.1*0.8+((E36+F36)*0.8)</f>
        <v>2521098.5896000001</v>
      </c>
      <c r="I36" s="35">
        <f>F14*0.3*0.05+(O14+R14+U14)*0.1*0.05+((E36+F36)*0.05)</f>
        <v>157568.66185</v>
      </c>
      <c r="J36" s="35">
        <f>F14*0.3*0.05+(O14+R14+U14)*0.1*0.05+((E36+F36)*0.05)</f>
        <v>157568.66185</v>
      </c>
      <c r="L36" s="35">
        <f>(F14*0.3*0.1+(O14+R14+U14)*0.1*0.1)*200600/373770+((E36+F36)*0.1*200600/373770)</f>
        <v>169132.21268218424</v>
      </c>
      <c r="M36" s="35">
        <f>(F14*0.3*0.1+(O14+R14+U14)*0.1*0.1)*41600/373770+((E36+F36)*0.1*41600/373770)</f>
        <v>35074.277405677291</v>
      </c>
      <c r="N36" s="35">
        <f>(F14*0.3*0.1+(O14+R14+U14)*0.1*0.1)*9989/373770+((E36+F36)*0.1*9989/373770)</f>
        <v>8422.0422357045791</v>
      </c>
      <c r="O36" s="35">
        <f>(F14*0.3*0.1+(O14+R14+U14)*0.1*0.1)*101564/373770+((E36+F36)*0.1*101564/373770)</f>
        <v>85631.824769956933</v>
      </c>
      <c r="P36" s="39"/>
      <c r="Q36" s="35">
        <f>(F14*0.3*0.1+(O14+R14+U14)*0.1*0.1)*20017/373770+((E36+F36)*0.1*20017/373770)</f>
        <v>16876.966606476981</v>
      </c>
    </row>
    <row r="37" spans="1:23" s="41" customFormat="1" x14ac:dyDescent="0.25">
      <c r="A37" s="5">
        <v>44317</v>
      </c>
      <c r="B37" s="38"/>
      <c r="C37" s="35">
        <f t="shared" si="3"/>
        <v>9119701.368999999</v>
      </c>
      <c r="D37" s="35">
        <f t="shared" si="4"/>
        <v>3095210.5809999998</v>
      </c>
      <c r="E37" s="27">
        <v>0</v>
      </c>
      <c r="F37" s="27">
        <v>0</v>
      </c>
      <c r="H37" s="35">
        <f>F15*0.3*0.8+(O15+R15+U15)*0.1*0.8+((E37+F37)*0.8)</f>
        <v>2476168.4648000002</v>
      </c>
      <c r="I37" s="35">
        <f>F15*0.3*0.05+(O15+R15+U15)*0.1*0.05+((E37+F37)*0.05)</f>
        <v>154760.52905000001</v>
      </c>
      <c r="J37" s="35">
        <f>F15*0.3*0.05+(O15+R15+U15)*0.1*0.05+((E37+F37)*0.05)</f>
        <v>154760.52905000001</v>
      </c>
      <c r="L37" s="35">
        <f>(F15*0.3*0.1+(O15+R15+U15)*0.1*0.1)*200600/373770+((E37+F37)*0.1*200600/373770)</f>
        <v>166117.99838098299</v>
      </c>
      <c r="M37" s="35">
        <f>(F15*0.3*0.1+(O15+R15+U15)*0.1*0.1)*41600/373770+((E37+F37)*0.1*41600/373770)</f>
        <v>34449.196075019398</v>
      </c>
      <c r="N37" s="35">
        <f>(F15*0.3*0.1+(O15+R15+U15)*0.1*0.1)*9989/373770+((E37+F37)*0.1*9989/373770)</f>
        <v>8271.9475863790576</v>
      </c>
      <c r="O37" s="35">
        <f>(F15*0.3*0.1+(O15+R15+U15)*0.1*0.1)*101564/373770+((E37+F37)*0.1*101564/373770)</f>
        <v>84105.724763540144</v>
      </c>
      <c r="P37" s="39"/>
      <c r="Q37" s="35">
        <f>(F15*0.3*0.1+(O15+R15+U15)*0.1*0.1)*20017/373770+((E37+F37)*0.1*20017/373770)</f>
        <v>16576.191294078446</v>
      </c>
      <c r="S37" s="29"/>
      <c r="T37" s="29"/>
      <c r="U37" s="29"/>
      <c r="V37" s="29"/>
      <c r="W37" s="29"/>
    </row>
    <row r="38" spans="1:23" s="41" customFormat="1" x14ac:dyDescent="0.25">
      <c r="A38" s="5">
        <v>44348</v>
      </c>
      <c r="B38" s="38"/>
      <c r="C38" s="35">
        <f t="shared" si="3"/>
        <v>8637202.0199999996</v>
      </c>
      <c r="D38" s="35">
        <f t="shared" si="4"/>
        <v>2997160.0799999996</v>
      </c>
      <c r="E38" s="27">
        <v>363.6</v>
      </c>
      <c r="F38" s="27">
        <v>3000</v>
      </c>
      <c r="H38" s="35">
        <f t="shared" ref="H38:H44" si="5">F16*0.3*0.8+(O16+R16+U16)*0.1*0.8+((E38+F38)*0.8)</f>
        <v>2400418.9439999997</v>
      </c>
      <c r="I38" s="35">
        <f t="shared" ref="I38:I44" si="6">F16*0.3*0.05+(O16+R16+U16)*0.1*0.05+((E38+F38)*0.05)</f>
        <v>150026.18399999998</v>
      </c>
      <c r="J38" s="35">
        <f t="shared" ref="J38:J44" si="7">F16*0.3*0.05+(O16+R16+U16)*0.1*0.05+((E38+F38)*0.05)</f>
        <v>150026.18399999998</v>
      </c>
      <c r="L38" s="35">
        <f t="shared" ref="L38" si="8">(F16*0.3*0.1+(O16+R16+U16)*0.1*0.1)*200600/373770+((E38+F38)*0.1*200600/373770)</f>
        <v>161036.21216470021</v>
      </c>
      <c r="M38" s="35">
        <f t="shared" ref="M38" si="9">(F16*0.3*0.1+(O16+R16+U16)*0.1*0.1)*41600/373770+((E38+F38)*0.1*41600/373770)</f>
        <v>33395.346091981693</v>
      </c>
      <c r="N38" s="35">
        <f t="shared" ref="N38" si="10">(F16*0.3*0.1+(O16+R16+U16)*0.1*0.1)*9989/373770+((E38+F38)*0.1*9989/373770)</f>
        <v>8018.8969257885856</v>
      </c>
      <c r="O38" s="35">
        <f t="shared" ref="O38" si="11">(F16*0.3*0.1+(O16+R16+U16)*0.1*0.1)*101564/373770+((E38+F38)*0.1*101564/373770)</f>
        <v>81532.810828991089</v>
      </c>
      <c r="P38" s="39"/>
      <c r="Q38" s="35">
        <f t="shared" ref="Q38" si="12">(F16*0.3*0.1+(O16+R16+U16)*0.1*0.1)*20017/373770+((E38+F38)*0.1*20017/373770)</f>
        <v>16069.101988538405</v>
      </c>
      <c r="S38" s="29"/>
      <c r="T38" s="29"/>
      <c r="U38" s="29"/>
      <c r="V38" s="29"/>
      <c r="W38" s="29"/>
    </row>
    <row r="39" spans="1:23" s="41" customFormat="1" x14ac:dyDescent="0.25">
      <c r="A39" s="5">
        <v>44378</v>
      </c>
      <c r="B39" s="38"/>
      <c r="C39" s="35">
        <f t="shared" si="3"/>
        <v>12023691.343999999</v>
      </c>
      <c r="D39" s="35">
        <f t="shared" si="4"/>
        <v>4054476.3959999997</v>
      </c>
      <c r="E39" s="27">
        <v>50</v>
      </c>
      <c r="F39" s="27">
        <v>0</v>
      </c>
      <c r="H39" s="35">
        <f t="shared" si="5"/>
        <v>3243621.1168</v>
      </c>
      <c r="I39" s="35">
        <f t="shared" si="6"/>
        <v>202726.3198</v>
      </c>
      <c r="J39" s="35">
        <f t="shared" si="7"/>
        <v>202726.3198</v>
      </c>
      <c r="L39" s="35">
        <f t="shared" ref="L39:L47" si="13">(F17*0.3*0.1+(O17+R17+U17)*0.1*0.1)*198683/372282+((E39+F39)*0.1*198683/372282)</f>
        <v>216385.82255829399</v>
      </c>
      <c r="M39" s="35">
        <f t="shared" ref="M39:M47" si="14">(F17*0.3*0.1+(O17+R17+U17)*0.1*0.1)*38867/372282+((E39+F39)*0.1*38867/372282)</f>
        <v>42330.082419599115</v>
      </c>
      <c r="N39" s="35">
        <f t="shared" ref="N39:N47" si="15">(F17*0.3*0.1+(O17+R17+U17)*0.1*0.1)*9808/372282+((E39+F39)*0.1*9808/372282)</f>
        <v>10681.901056717219</v>
      </c>
      <c r="O39" s="35">
        <f t="shared" ref="O39:O47" si="16">(F17*0.3*0.1+(O17+R17+U17)*0.1*0.1)*105740/372282+((E39+F39)*0.1*105740/372282)</f>
        <v>115161.52301562794</v>
      </c>
      <c r="P39" s="39"/>
      <c r="Q39" s="35">
        <f t="shared" ref="Q39:Q47" si="17">(F17*0.3*0.1+(O17+R17+U17)*0.1*0.1)*19184/372282+((E39+F39)*0.1*19184/372282)</f>
        <v>20893.31054976174</v>
      </c>
      <c r="S39" s="29"/>
      <c r="T39" s="29"/>
      <c r="U39" s="29"/>
      <c r="V39" s="29"/>
      <c r="W39" s="29"/>
    </row>
    <row r="40" spans="1:23" s="41" customFormat="1" x14ac:dyDescent="0.25">
      <c r="A40" s="5">
        <v>44409</v>
      </c>
      <c r="B40" s="38"/>
      <c r="C40" s="35">
        <f t="shared" si="3"/>
        <v>11100918.162999999</v>
      </c>
      <c r="D40" s="35">
        <f t="shared" si="4"/>
        <v>3714675.4069999997</v>
      </c>
      <c r="E40" s="27">
        <v>306</v>
      </c>
      <c r="F40" s="27">
        <v>0</v>
      </c>
      <c r="H40" s="35">
        <f t="shared" si="5"/>
        <v>2971985.1255999994</v>
      </c>
      <c r="I40" s="35">
        <f t="shared" si="6"/>
        <v>185749.07034999997</v>
      </c>
      <c r="J40" s="35">
        <f t="shared" si="7"/>
        <v>185749.07034999997</v>
      </c>
      <c r="L40" s="35">
        <f t="shared" si="13"/>
        <v>198264.66251040364</v>
      </c>
      <c r="M40" s="35">
        <f t="shared" si="14"/>
        <v>38785.163490544524</v>
      </c>
      <c r="N40" s="35">
        <f t="shared" si="15"/>
        <v>9787.3487409694771</v>
      </c>
      <c r="O40" s="35">
        <f t="shared" si="16"/>
        <v>105517.35887745848</v>
      </c>
      <c r="P40" s="39"/>
      <c r="Q40" s="35">
        <f t="shared" si="17"/>
        <v>19143.607080623828</v>
      </c>
      <c r="S40" s="29"/>
      <c r="T40" s="29"/>
      <c r="U40" s="29"/>
      <c r="V40" s="29"/>
      <c r="W40" s="29"/>
    </row>
    <row r="41" spans="1:23" s="41" customFormat="1" x14ac:dyDescent="0.25">
      <c r="A41" s="5">
        <v>44440</v>
      </c>
      <c r="B41" s="38"/>
      <c r="C41" s="35">
        <f t="shared" si="3"/>
        <v>10726215.138</v>
      </c>
      <c r="D41" s="35">
        <f t="shared" si="4"/>
        <v>3457675.8820000002</v>
      </c>
      <c r="E41" s="27">
        <v>11019.34</v>
      </c>
      <c r="F41" s="27">
        <v>0</v>
      </c>
      <c r="G41" s="31"/>
      <c r="H41" s="35">
        <f t="shared" si="5"/>
        <v>2774956.1776000001</v>
      </c>
      <c r="I41" s="35">
        <f t="shared" si="6"/>
        <v>173434.7611</v>
      </c>
      <c r="J41" s="35">
        <f t="shared" si="7"/>
        <v>173434.7611</v>
      </c>
      <c r="L41" s="35">
        <f t="shared" si="13"/>
        <v>185120.62704955545</v>
      </c>
      <c r="M41" s="35">
        <f t="shared" si="14"/>
        <v>36213.885493651047</v>
      </c>
      <c r="N41" s="35">
        <f t="shared" si="15"/>
        <v>9138.492523779285</v>
      </c>
      <c r="O41" s="35">
        <f t="shared" si="16"/>
        <v>98522.043175410028</v>
      </c>
      <c r="P41" s="39"/>
      <c r="Q41" s="35">
        <f t="shared" si="17"/>
        <v>17874.473957604179</v>
      </c>
      <c r="S41" s="29"/>
      <c r="T41" s="29"/>
      <c r="U41" s="29"/>
      <c r="V41" s="29"/>
      <c r="W41" s="29"/>
    </row>
    <row r="42" spans="1:23" s="41" customFormat="1" x14ac:dyDescent="0.25">
      <c r="A42" s="5">
        <v>44470</v>
      </c>
      <c r="B42" s="38"/>
      <c r="C42" s="35">
        <f t="shared" si="3"/>
        <v>11663260.640000001</v>
      </c>
      <c r="D42" s="35">
        <f t="shared" si="4"/>
        <v>3967047.3</v>
      </c>
      <c r="E42" s="27">
        <v>34694.49</v>
      </c>
      <c r="F42" s="27">
        <v>6000</v>
      </c>
      <c r="G42" s="31"/>
      <c r="H42" s="35">
        <f t="shared" si="5"/>
        <v>3206193.432</v>
      </c>
      <c r="I42" s="35">
        <f t="shared" si="6"/>
        <v>200387.0895</v>
      </c>
      <c r="J42" s="35">
        <f t="shared" si="7"/>
        <v>200387.0895</v>
      </c>
      <c r="L42" s="35">
        <f t="shared" si="13"/>
        <v>213888.9771900253</v>
      </c>
      <c r="M42" s="35">
        <f t="shared" si="14"/>
        <v>41841.641592107597</v>
      </c>
      <c r="N42" s="35">
        <f t="shared" si="15"/>
        <v>10558.644112882168</v>
      </c>
      <c r="O42" s="35">
        <f t="shared" si="16"/>
        <v>113832.69050735731</v>
      </c>
      <c r="P42" s="39"/>
      <c r="Q42" s="35">
        <f t="shared" si="17"/>
        <v>20652.225597627603</v>
      </c>
      <c r="S42" s="29"/>
      <c r="T42" s="29"/>
      <c r="U42" s="29"/>
      <c r="V42" s="29"/>
      <c r="W42" s="29"/>
    </row>
    <row r="43" spans="1:23" s="41" customFormat="1" x14ac:dyDescent="0.25">
      <c r="A43" s="5">
        <v>44501</v>
      </c>
      <c r="B43" s="38"/>
      <c r="C43" s="35">
        <f t="shared" si="3"/>
        <v>10817471.096000001</v>
      </c>
      <c r="D43" s="35">
        <f t="shared" si="4"/>
        <v>3309803.7240000004</v>
      </c>
      <c r="E43" s="27">
        <v>22026.93</v>
      </c>
      <c r="F43" s="27">
        <v>0</v>
      </c>
      <c r="G43" s="31"/>
      <c r="H43" s="35">
        <f t="shared" si="5"/>
        <v>2665464.5232000006</v>
      </c>
      <c r="I43" s="35">
        <f t="shared" si="6"/>
        <v>166591.53270000004</v>
      </c>
      <c r="J43" s="35">
        <f t="shared" si="7"/>
        <v>166591.53270000004</v>
      </c>
      <c r="L43" s="35">
        <f t="shared" si="13"/>
        <v>177816.30855874904</v>
      </c>
      <c r="M43" s="35">
        <f t="shared" si="14"/>
        <v>34784.991492744222</v>
      </c>
      <c r="N43" s="35">
        <f t="shared" si="15"/>
        <v>8777.9143376343745</v>
      </c>
      <c r="O43" s="35">
        <f t="shared" si="16"/>
        <v>94634.651515238453</v>
      </c>
      <c r="P43" s="39"/>
      <c r="Q43" s="35">
        <f t="shared" si="17"/>
        <v>17169.199495633955</v>
      </c>
      <c r="S43" s="29"/>
      <c r="T43" s="29"/>
      <c r="U43" s="29"/>
      <c r="V43" s="29"/>
      <c r="W43" s="29"/>
    </row>
    <row r="44" spans="1:23" s="41" customFormat="1" x14ac:dyDescent="0.25">
      <c r="A44" s="5">
        <v>44531</v>
      </c>
      <c r="B44" s="38"/>
      <c r="C44" s="35">
        <f t="shared" si="3"/>
        <v>10019600.652000001</v>
      </c>
      <c r="D44" s="35">
        <f>(F22*0.3)+(O22+R22+U22)*0.1</f>
        <v>3392610.8280000002</v>
      </c>
      <c r="E44" s="27">
        <v>29965.1</v>
      </c>
      <c r="F44" s="27">
        <v>26000</v>
      </c>
      <c r="G44" s="31"/>
      <c r="H44" s="35">
        <f t="shared" si="5"/>
        <v>2758860.7423999999</v>
      </c>
      <c r="I44" s="35">
        <f t="shared" si="6"/>
        <v>172428.79639999999</v>
      </c>
      <c r="J44" s="35">
        <f t="shared" si="7"/>
        <v>172428.79639999999</v>
      </c>
      <c r="L44" s="35">
        <f t="shared" si="13"/>
        <v>184046.88142398073</v>
      </c>
      <c r="M44" s="35">
        <f t="shared" si="14"/>
        <v>36003.835961334684</v>
      </c>
      <c r="N44" s="35">
        <f t="shared" si="15"/>
        <v>9085.4869969066458</v>
      </c>
      <c r="O44" s="35">
        <f t="shared" si="16"/>
        <v>97950.590849603235</v>
      </c>
      <c r="P44" s="39"/>
      <c r="Q44" s="35">
        <f t="shared" si="17"/>
        <v>17770.797568174661</v>
      </c>
      <c r="S44" s="29"/>
      <c r="T44" s="29"/>
      <c r="U44" s="29"/>
      <c r="V44" s="29"/>
      <c r="W44" s="29"/>
    </row>
    <row r="45" spans="1:23" s="41" customFormat="1" x14ac:dyDescent="0.25">
      <c r="A45" s="5">
        <v>44562</v>
      </c>
      <c r="B45" s="38"/>
      <c r="C45" s="35">
        <f t="shared" si="3"/>
        <v>7900396.0920000002</v>
      </c>
      <c r="D45" s="35">
        <f>(F23*0.3)+(O23+R23+U23)*0.1</f>
        <v>2530010.2279999997</v>
      </c>
      <c r="E45" s="27">
        <v>40393.83</v>
      </c>
      <c r="F45" s="27">
        <v>10000</v>
      </c>
      <c r="G45" s="31"/>
      <c r="H45" s="35">
        <f t="shared" ref="H45:H47" si="18">F23*0.3*0.8+(O23+R23+U23)*0.1*0.8+((E45+F45)*0.8)</f>
        <v>2064323.2464000001</v>
      </c>
      <c r="I45" s="35">
        <f t="shared" ref="I45:I47" si="19">F23*0.3*0.05+(O23+R23+U23)*0.1*0.05+((E45+F45)*0.05)</f>
        <v>129020.2029</v>
      </c>
      <c r="J45" s="35">
        <f t="shared" ref="J45:J47" si="20">F23*0.3*0.05+(O23+R23+U23)*0.1*0.05+((E45+F45)*0.05)</f>
        <v>129020.2029</v>
      </c>
      <c r="L45" s="35">
        <f t="shared" si="13"/>
        <v>137713.45900570374</v>
      </c>
      <c r="M45" s="35">
        <f t="shared" si="14"/>
        <v>26939.944591005209</v>
      </c>
      <c r="N45" s="35">
        <f t="shared" si="15"/>
        <v>6798.2344031846833</v>
      </c>
      <c r="O45" s="35">
        <f t="shared" si="16"/>
        <v>73291.731830418881</v>
      </c>
      <c r="P45" s="39"/>
      <c r="Q45" s="35">
        <f t="shared" si="17"/>
        <v>13297.035969687493</v>
      </c>
      <c r="S45" s="29"/>
      <c r="T45" s="29"/>
      <c r="U45" s="29"/>
      <c r="V45" s="29"/>
      <c r="W45" s="29"/>
    </row>
    <row r="46" spans="1:23" s="41" customFormat="1" x14ac:dyDescent="0.25">
      <c r="A46" s="5">
        <v>44593</v>
      </c>
      <c r="B46" s="38"/>
      <c r="C46" s="35">
        <f t="shared" si="3"/>
        <v>7956048.7789999992</v>
      </c>
      <c r="D46" s="35">
        <f>(F24*0.3)+(O24+R24+U24)*0.1</f>
        <v>2825285.7309999997</v>
      </c>
      <c r="E46" s="27">
        <v>30182.35</v>
      </c>
      <c r="F46" s="27">
        <v>25000</v>
      </c>
      <c r="G46" s="31"/>
      <c r="H46" s="35">
        <f t="shared" si="18"/>
        <v>2304374.4647999997</v>
      </c>
      <c r="I46" s="35">
        <f t="shared" si="19"/>
        <v>144023.40404999998</v>
      </c>
      <c r="J46" s="35">
        <f t="shared" si="20"/>
        <v>144023.40404999998</v>
      </c>
      <c r="L46" s="35">
        <f t="shared" si="13"/>
        <v>153727.56129421326</v>
      </c>
      <c r="M46" s="35">
        <f t="shared" si="14"/>
        <v>30072.674183610005</v>
      </c>
      <c r="N46" s="35">
        <f t="shared" si="15"/>
        <v>7588.7716672973702</v>
      </c>
      <c r="O46" s="35">
        <f t="shared" si="16"/>
        <v>81814.510205956773</v>
      </c>
      <c r="Q46" s="35">
        <f t="shared" si="17"/>
        <v>14843.290748922591</v>
      </c>
      <c r="S46" s="29"/>
      <c r="T46" s="29"/>
      <c r="U46" s="29"/>
      <c r="V46" s="29"/>
      <c r="W46" s="29"/>
    </row>
    <row r="47" spans="1:23" s="41" customFormat="1" x14ac:dyDescent="0.25">
      <c r="A47" s="5">
        <v>44621</v>
      </c>
      <c r="B47" s="38"/>
      <c r="C47" s="35">
        <f t="shared" si="3"/>
        <v>10414808.323999999</v>
      </c>
      <c r="D47" s="35">
        <f>(F25*0.3)+(O25+R25+U25)*0.1</f>
        <v>3421495.3959999997</v>
      </c>
      <c r="E47" s="27">
        <v>63911.299999999996</v>
      </c>
      <c r="F47" s="27">
        <v>0</v>
      </c>
      <c r="G47" s="31"/>
      <c r="H47" s="35">
        <f t="shared" si="18"/>
        <v>2788325.3568000002</v>
      </c>
      <c r="I47" s="35">
        <f t="shared" si="19"/>
        <v>174270.33480000001</v>
      </c>
      <c r="J47" s="35">
        <f t="shared" si="20"/>
        <v>174270.33480000001</v>
      </c>
      <c r="L47" s="35">
        <f t="shared" si="13"/>
        <v>186012.5008948507</v>
      </c>
      <c r="M47" s="35">
        <f t="shared" si="14"/>
        <v>36388.356690205816</v>
      </c>
      <c r="N47" s="35">
        <f t="shared" si="15"/>
        <v>9182.5199376730543</v>
      </c>
      <c r="O47" s="35">
        <f t="shared" si="16"/>
        <v>98996.702509130177</v>
      </c>
      <c r="Q47" s="35">
        <f t="shared" si="17"/>
        <v>17960.58956814028</v>
      </c>
      <c r="S47" s="29"/>
      <c r="T47" s="29"/>
      <c r="U47" s="29"/>
      <c r="V47" s="29"/>
      <c r="W47" s="29"/>
    </row>
    <row r="48" spans="1:23" s="41" customFormat="1" ht="15.75" thickBot="1" x14ac:dyDescent="0.3">
      <c r="A48" s="5" t="s">
        <v>28</v>
      </c>
      <c r="B48" s="38"/>
      <c r="C48" s="34">
        <f>SUM(C36:C47)</f>
        <v>119057851.74999999</v>
      </c>
      <c r="D48" s="34">
        <f>SUM(D36:D47)</f>
        <v>39870380.109999992</v>
      </c>
      <c r="E48" s="34">
        <f>SUM(E36:E47)</f>
        <v>279357.62</v>
      </c>
      <c r="F48" s="83">
        <f t="shared" ref="F48:Q48" si="21">SUM(F36:F47)</f>
        <v>70000</v>
      </c>
      <c r="G48" s="35"/>
      <c r="H48" s="34">
        <f>SUM(H36:H47)</f>
        <v>32175790.184000004</v>
      </c>
      <c r="I48" s="34">
        <f t="shared" si="21"/>
        <v>2010986.8865000003</v>
      </c>
      <c r="J48" s="34">
        <f t="shared" si="21"/>
        <v>2010986.8865000003</v>
      </c>
      <c r="K48" s="34"/>
      <c r="L48" s="34">
        <f t="shared" si="21"/>
        <v>2149263.2237136434</v>
      </c>
      <c r="M48" s="34">
        <f t="shared" si="21"/>
        <v>426279.39548748062</v>
      </c>
      <c r="N48" s="34">
        <f t="shared" si="21"/>
        <v>106312.20052491652</v>
      </c>
      <c r="O48" s="34">
        <f t="shared" si="21"/>
        <v>1130992.1628486896</v>
      </c>
      <c r="P48" s="34"/>
      <c r="Q48" s="34">
        <f t="shared" si="21"/>
        <v>209126.79042527013</v>
      </c>
      <c r="R48" s="35"/>
      <c r="S48" s="29"/>
      <c r="T48" s="29"/>
      <c r="U48" s="29"/>
      <c r="V48" s="29"/>
      <c r="W48" s="29"/>
    </row>
    <row r="49" spans="1:23" s="41" customFormat="1" ht="15.75" thickTop="1" x14ac:dyDescent="0.25">
      <c r="A49" s="38"/>
      <c r="B49" s="38"/>
      <c r="C49" s="35"/>
      <c r="D49" s="39"/>
      <c r="E49" s="39"/>
      <c r="F49" s="39"/>
      <c r="G49" s="39"/>
      <c r="H49" s="39"/>
      <c r="I49" s="39"/>
      <c r="L49" s="39"/>
      <c r="M49" s="39"/>
      <c r="N49" s="39"/>
      <c r="O49" s="39"/>
      <c r="Q49" s="39"/>
    </row>
    <row r="50" spans="1:23" s="41" customFormat="1" x14ac:dyDescent="0.25">
      <c r="A50" s="38"/>
      <c r="B50" s="38"/>
      <c r="C50" s="39">
        <f>C48/W26</f>
        <v>0.74912965655389741</v>
      </c>
      <c r="D50" s="39">
        <f>D48/$W$26</f>
        <v>0.25087034344610237</v>
      </c>
      <c r="E50" s="39"/>
      <c r="F50" s="39"/>
      <c r="G50" s="39"/>
      <c r="H50" s="39">
        <f>H48/($D$48+$E$48+$F$48)</f>
        <v>0.80000000000000027</v>
      </c>
      <c r="I50" s="39">
        <f t="shared" ref="I50:Q50" si="22">I48/($D$48+$E$48+$F$48)</f>
        <v>5.0000000000000017E-2</v>
      </c>
      <c r="J50" s="39">
        <f t="shared" si="22"/>
        <v>5.0000000000000017E-2</v>
      </c>
      <c r="K50" s="39"/>
      <c r="L50" s="39">
        <f>L48/($D$48+$E$48+$F$48)</f>
        <v>5.3438021852402665E-2</v>
      </c>
      <c r="M50" s="39">
        <f t="shared" si="22"/>
        <v>1.0598761194047217E-2</v>
      </c>
      <c r="N50" s="39">
        <f t="shared" si="22"/>
        <v>2.6432842809319969E-3</v>
      </c>
      <c r="O50" s="39">
        <f t="shared" si="22"/>
        <v>2.8120326652579838E-2</v>
      </c>
      <c r="P50" s="39"/>
      <c r="Q50" s="39">
        <f t="shared" si="22"/>
        <v>5.1996060200383155E-3</v>
      </c>
    </row>
    <row r="51" spans="1:23" s="41" customFormat="1" x14ac:dyDescent="0.25">
      <c r="A51" s="38"/>
      <c r="B51" s="38"/>
      <c r="C51" s="39"/>
      <c r="D51" s="39"/>
      <c r="H51" s="39"/>
      <c r="I51" s="39"/>
      <c r="J51" s="39"/>
      <c r="K51" s="39"/>
      <c r="L51" s="39"/>
      <c r="M51" s="39"/>
      <c r="N51" s="39"/>
      <c r="O51" s="39"/>
      <c r="P51" s="39"/>
      <c r="Q51" s="39"/>
      <c r="R51" s="39"/>
    </row>
    <row r="52" spans="1:23" s="41" customFormat="1" x14ac:dyDescent="0.25">
      <c r="A52" s="55" t="s">
        <v>54</v>
      </c>
      <c r="B52" s="38"/>
      <c r="C52" s="39"/>
      <c r="D52" s="39"/>
      <c r="H52" s="39"/>
      <c r="I52" s="39"/>
      <c r="J52" s="39"/>
      <c r="K52" s="39"/>
      <c r="L52" s="39"/>
      <c r="M52" s="39"/>
      <c r="N52" s="39"/>
      <c r="O52" s="39"/>
      <c r="P52" s="39"/>
      <c r="Q52" s="39"/>
      <c r="R52" s="39"/>
    </row>
    <row r="53" spans="1:23" s="43" customFormat="1" x14ac:dyDescent="0.25">
      <c r="A53" s="56" t="s">
        <v>82</v>
      </c>
      <c r="B53" s="57"/>
      <c r="C53" s="58"/>
      <c r="D53" s="58"/>
      <c r="H53" s="58"/>
      <c r="I53" s="58"/>
      <c r="J53" s="58"/>
      <c r="K53" s="58"/>
      <c r="L53" s="58"/>
      <c r="M53" s="58"/>
      <c r="N53" s="58"/>
      <c r="O53" s="58"/>
      <c r="P53" s="58"/>
      <c r="Q53" s="58"/>
      <c r="R53" s="58"/>
    </row>
    <row r="54" spans="1:23" s="43" customFormat="1" x14ac:dyDescent="0.25">
      <c r="A54" s="56" t="s">
        <v>56</v>
      </c>
      <c r="B54" s="57"/>
      <c r="C54" s="58"/>
      <c r="D54" s="58"/>
      <c r="H54" s="58"/>
      <c r="I54" s="58"/>
      <c r="J54" s="58"/>
      <c r="K54" s="58"/>
      <c r="L54" s="58"/>
      <c r="M54" s="58"/>
      <c r="N54" s="58"/>
      <c r="O54" s="58"/>
      <c r="P54" s="58"/>
      <c r="Q54" s="58"/>
      <c r="R54" s="58"/>
    </row>
    <row r="55" spans="1:23" s="43" customFormat="1" x14ac:dyDescent="0.25">
      <c r="A55" s="96" t="s">
        <v>57</v>
      </c>
      <c r="B55" s="96"/>
      <c r="C55" s="96"/>
      <c r="D55" s="96"/>
      <c r="E55" s="96"/>
      <c r="F55" s="96"/>
      <c r="G55" s="96"/>
      <c r="H55" s="96"/>
      <c r="I55" s="96"/>
      <c r="J55" s="96"/>
      <c r="K55" s="96"/>
      <c r="L55" s="96"/>
      <c r="M55" s="96"/>
      <c r="N55" s="96"/>
      <c r="O55" s="96"/>
      <c r="P55" s="96"/>
      <c r="Q55" s="96"/>
      <c r="R55" s="96"/>
      <c r="S55" s="96"/>
      <c r="T55" s="96"/>
      <c r="U55" s="96"/>
      <c r="V55" s="96"/>
      <c r="W55" s="96"/>
    </row>
    <row r="56" spans="1:23" s="43" customFormat="1" x14ac:dyDescent="0.25">
      <c r="A56" s="84"/>
      <c r="B56" s="84"/>
      <c r="C56" s="84"/>
      <c r="D56" s="84"/>
      <c r="E56" s="84"/>
      <c r="F56" s="84"/>
      <c r="G56" s="84"/>
      <c r="H56" s="84"/>
      <c r="I56" s="84"/>
      <c r="J56" s="84"/>
      <c r="K56" s="84"/>
      <c r="L56" s="84"/>
      <c r="M56" s="84"/>
      <c r="N56" s="84"/>
      <c r="O56" s="84"/>
      <c r="P56" s="84"/>
      <c r="Q56" s="84"/>
      <c r="R56" s="84"/>
      <c r="S56" s="84"/>
      <c r="T56" s="86"/>
      <c r="U56" s="84"/>
      <c r="V56" s="84"/>
      <c r="W56" s="84"/>
    </row>
    <row r="57" spans="1:23" s="43" customFormat="1" x14ac:dyDescent="0.25">
      <c r="A57" s="56" t="s">
        <v>58</v>
      </c>
      <c r="B57" s="57"/>
      <c r="C57" s="58"/>
      <c r="D57" s="60"/>
      <c r="H57" s="58"/>
      <c r="I57" s="58"/>
      <c r="J57" s="58"/>
      <c r="K57" s="58"/>
      <c r="L57" s="58"/>
      <c r="M57" s="58"/>
      <c r="N57" s="58"/>
      <c r="O57" s="58"/>
      <c r="P57" s="58"/>
      <c r="Q57" s="58"/>
      <c r="R57" s="58"/>
    </row>
    <row r="59" spans="1:23" x14ac:dyDescent="0.25">
      <c r="A59" s="96" t="s">
        <v>59</v>
      </c>
      <c r="B59" s="96"/>
      <c r="C59" s="96"/>
      <c r="D59" s="96"/>
      <c r="E59" s="96"/>
      <c r="F59" s="96"/>
      <c r="G59" s="96"/>
      <c r="H59" s="96"/>
      <c r="I59" s="96"/>
      <c r="J59" s="96"/>
      <c r="K59" s="96"/>
      <c r="L59" s="96"/>
      <c r="M59" s="96"/>
      <c r="N59" s="96"/>
      <c r="O59" s="96"/>
      <c r="P59" s="96"/>
      <c r="Q59" s="96"/>
      <c r="R59" s="96"/>
    </row>
    <row r="60" spans="1:23" x14ac:dyDescent="0.25">
      <c r="A60" s="61" t="s">
        <v>60</v>
      </c>
      <c r="B60" s="84"/>
      <c r="C60" s="84"/>
      <c r="D60" s="84"/>
      <c r="E60" s="84"/>
      <c r="F60" s="84"/>
      <c r="G60" s="84"/>
      <c r="H60" s="84"/>
      <c r="I60" s="84"/>
      <c r="J60" s="84"/>
      <c r="K60" s="84"/>
      <c r="L60" s="84"/>
      <c r="M60" s="84"/>
      <c r="N60" s="84"/>
      <c r="O60" s="84"/>
      <c r="P60" s="84"/>
      <c r="Q60" s="84"/>
      <c r="R60" s="84"/>
    </row>
    <row r="62" spans="1:23" x14ac:dyDescent="0.25">
      <c r="A62" s="61" t="s">
        <v>61</v>
      </c>
    </row>
    <row r="63" spans="1:23" x14ac:dyDescent="0.25">
      <c r="A63" s="61"/>
    </row>
    <row r="64" spans="1:23" x14ac:dyDescent="0.25">
      <c r="A64" s="61" t="s">
        <v>77</v>
      </c>
    </row>
    <row r="65" spans="1:15" x14ac:dyDescent="0.25">
      <c r="A65" s="61"/>
      <c r="B65" s="62"/>
      <c r="C65" s="63"/>
      <c r="D65" s="63"/>
      <c r="E65" s="63"/>
      <c r="F65" s="63"/>
      <c r="G65" s="63"/>
      <c r="H65" s="63"/>
      <c r="I65" s="64"/>
      <c r="J65" s="63"/>
      <c r="K65" s="63"/>
      <c r="L65" s="63"/>
      <c r="M65" s="63"/>
      <c r="N65" s="63"/>
      <c r="O65" s="63"/>
    </row>
    <row r="66" spans="1:15" x14ac:dyDescent="0.25">
      <c r="A66" s="80" t="s">
        <v>75</v>
      </c>
    </row>
  </sheetData>
  <mergeCells count="15">
    <mergeCell ref="A8:W8"/>
    <mergeCell ref="A1:W1"/>
    <mergeCell ref="A2:W2"/>
    <mergeCell ref="A3:W3"/>
    <mergeCell ref="A4:W4"/>
    <mergeCell ref="A5:W5"/>
    <mergeCell ref="A55:W55"/>
    <mergeCell ref="A59:R59"/>
    <mergeCell ref="C10:I10"/>
    <mergeCell ref="L10:O10"/>
    <mergeCell ref="Q10:R10"/>
    <mergeCell ref="A30:W30"/>
    <mergeCell ref="H32:Q32"/>
    <mergeCell ref="L34:Q34"/>
    <mergeCell ref="T10:U10"/>
  </mergeCells>
  <hyperlinks>
    <hyperlink ref="A4" r:id="rId1" xr:uid="{E9F24D2F-E394-4182-AFAF-5B15C9AC9882}"/>
  </hyperlinks>
  <printOptions horizontalCentered="1" verticalCentered="1"/>
  <pageMargins left="0" right="0" top="0.25" bottom="0.25" header="0.3" footer="0.3"/>
  <pageSetup scale="6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B2CB-4C69-4AFA-B508-507166D12344}">
  <sheetPr>
    <pageSetUpPr fitToPage="1"/>
  </sheetPr>
  <dimension ref="A1:V66"/>
  <sheetViews>
    <sheetView zoomScaleNormal="100" workbookViewId="0">
      <selection activeCell="D41" sqref="D41"/>
    </sheetView>
  </sheetViews>
  <sheetFormatPr defaultRowHeight="15" x14ac:dyDescent="0.25"/>
  <cols>
    <col min="1" max="1" width="9.28515625" style="5" customWidth="1"/>
    <col min="2" max="2" width="1.7109375" style="5" customWidth="1"/>
    <col min="3" max="3" width="14.5703125" style="29" customWidth="1"/>
    <col min="4" max="4" width="12.85546875" style="29" customWidth="1"/>
    <col min="5" max="5" width="14.5703125" style="29" customWidth="1"/>
    <col min="6" max="6" width="15.140625" style="29" customWidth="1"/>
    <col min="7" max="7" width="1.140625" style="29" customWidth="1"/>
    <col min="8" max="8" width="14.28515625" style="29" customWidth="1"/>
    <col min="9" max="9" width="11.140625" style="28" bestFit="1" customWidth="1"/>
    <col min="10" max="10" width="11.85546875" style="29"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2" style="29" customWidth="1"/>
    <col min="17" max="17" width="11.42578125" style="29" customWidth="1"/>
    <col min="18" max="18" width="12.140625" style="29" customWidth="1"/>
    <col min="19" max="19" width="2" style="1" customWidth="1"/>
    <col min="20" max="20" width="12.140625" style="1" customWidth="1"/>
    <col min="21" max="21" width="2" style="1" customWidth="1"/>
    <col min="22" max="22" width="14.28515625" style="1" customWidth="1"/>
    <col min="23" max="259" width="9.140625" style="1"/>
    <col min="260" max="260" width="9.28515625" style="1" customWidth="1"/>
    <col min="261" max="261" width="1.7109375" style="1" customWidth="1"/>
    <col min="262" max="265" width="12" style="1" customWidth="1"/>
    <col min="266" max="266" width="11.85546875" style="1" customWidth="1"/>
    <col min="267" max="267" width="10.7109375" style="1" customWidth="1"/>
    <col min="268" max="268" width="10.5703125" style="1" customWidth="1"/>
    <col min="269" max="269" width="1.140625" style="1" customWidth="1"/>
    <col min="270" max="270" width="11.28515625" style="1" customWidth="1"/>
    <col min="271" max="271" width="12.7109375" style="1" customWidth="1"/>
    <col min="272" max="272" width="11.5703125" style="1" customWidth="1"/>
    <col min="273" max="273" width="12.42578125" style="1" customWidth="1"/>
    <col min="274" max="274" width="1.5703125" style="1" customWidth="1"/>
    <col min="275" max="275" width="11.42578125" style="1" customWidth="1"/>
    <col min="276" max="276" width="12.140625" style="1" customWidth="1"/>
    <col min="277" max="277" width="1.7109375" style="1" customWidth="1"/>
    <col min="278" max="278" width="13.5703125" style="1" customWidth="1"/>
    <col min="279" max="515" width="9.140625" style="1"/>
    <col min="516" max="516" width="9.28515625" style="1" customWidth="1"/>
    <col min="517" max="517" width="1.7109375" style="1" customWidth="1"/>
    <col min="518" max="521" width="12" style="1" customWidth="1"/>
    <col min="522" max="522" width="11.85546875" style="1" customWidth="1"/>
    <col min="523" max="523" width="10.7109375" style="1" customWidth="1"/>
    <col min="524" max="524" width="10.5703125" style="1" customWidth="1"/>
    <col min="525" max="525" width="1.140625" style="1" customWidth="1"/>
    <col min="526" max="526" width="11.28515625" style="1" customWidth="1"/>
    <col min="527" max="527" width="12.7109375" style="1" customWidth="1"/>
    <col min="528" max="528" width="11.5703125" style="1" customWidth="1"/>
    <col min="529" max="529" width="12.42578125" style="1" customWidth="1"/>
    <col min="530" max="530" width="1.5703125" style="1" customWidth="1"/>
    <col min="531" max="531" width="11.42578125" style="1" customWidth="1"/>
    <col min="532" max="532" width="12.140625" style="1" customWidth="1"/>
    <col min="533" max="533" width="1.7109375" style="1" customWidth="1"/>
    <col min="534" max="534" width="13.5703125" style="1" customWidth="1"/>
    <col min="535" max="771" width="9.140625" style="1"/>
    <col min="772" max="772" width="9.28515625" style="1" customWidth="1"/>
    <col min="773" max="773" width="1.7109375" style="1" customWidth="1"/>
    <col min="774" max="777" width="12" style="1" customWidth="1"/>
    <col min="778" max="778" width="11.85546875" style="1" customWidth="1"/>
    <col min="779" max="779" width="10.7109375" style="1" customWidth="1"/>
    <col min="780" max="780" width="10.5703125" style="1" customWidth="1"/>
    <col min="781" max="781" width="1.140625" style="1" customWidth="1"/>
    <col min="782" max="782" width="11.28515625" style="1" customWidth="1"/>
    <col min="783" max="783" width="12.7109375" style="1" customWidth="1"/>
    <col min="784" max="784" width="11.5703125" style="1" customWidth="1"/>
    <col min="785" max="785" width="12.42578125" style="1" customWidth="1"/>
    <col min="786" max="786" width="1.5703125" style="1" customWidth="1"/>
    <col min="787" max="787" width="11.42578125" style="1" customWidth="1"/>
    <col min="788" max="788" width="12.140625" style="1" customWidth="1"/>
    <col min="789" max="789" width="1.7109375" style="1" customWidth="1"/>
    <col min="790" max="790" width="13.5703125" style="1" customWidth="1"/>
    <col min="791" max="1027" width="9.140625" style="1"/>
    <col min="1028" max="1028" width="9.28515625" style="1" customWidth="1"/>
    <col min="1029" max="1029" width="1.7109375" style="1" customWidth="1"/>
    <col min="1030" max="1033" width="12" style="1" customWidth="1"/>
    <col min="1034" max="1034" width="11.85546875" style="1" customWidth="1"/>
    <col min="1035" max="1035" width="10.7109375" style="1" customWidth="1"/>
    <col min="1036" max="1036" width="10.5703125" style="1" customWidth="1"/>
    <col min="1037" max="1037" width="1.140625" style="1" customWidth="1"/>
    <col min="1038" max="1038" width="11.28515625" style="1" customWidth="1"/>
    <col min="1039" max="1039" width="12.7109375" style="1" customWidth="1"/>
    <col min="1040" max="1040" width="11.5703125" style="1" customWidth="1"/>
    <col min="1041" max="1041" width="12.42578125" style="1" customWidth="1"/>
    <col min="1042" max="1042" width="1.5703125" style="1" customWidth="1"/>
    <col min="1043" max="1043" width="11.42578125" style="1" customWidth="1"/>
    <col min="1044" max="1044" width="12.140625" style="1" customWidth="1"/>
    <col min="1045" max="1045" width="1.7109375" style="1" customWidth="1"/>
    <col min="1046" max="1046" width="13.5703125" style="1" customWidth="1"/>
    <col min="1047" max="1283" width="9.140625" style="1"/>
    <col min="1284" max="1284" width="9.28515625" style="1" customWidth="1"/>
    <col min="1285" max="1285" width="1.7109375" style="1" customWidth="1"/>
    <col min="1286" max="1289" width="12" style="1" customWidth="1"/>
    <col min="1290" max="1290" width="11.85546875" style="1" customWidth="1"/>
    <col min="1291" max="1291" width="10.7109375" style="1" customWidth="1"/>
    <col min="1292" max="1292" width="10.5703125" style="1" customWidth="1"/>
    <col min="1293" max="1293" width="1.140625" style="1" customWidth="1"/>
    <col min="1294" max="1294" width="11.28515625" style="1" customWidth="1"/>
    <col min="1295" max="1295" width="12.7109375" style="1" customWidth="1"/>
    <col min="1296" max="1296" width="11.5703125" style="1" customWidth="1"/>
    <col min="1297" max="1297" width="12.42578125" style="1" customWidth="1"/>
    <col min="1298" max="1298" width="1.5703125" style="1" customWidth="1"/>
    <col min="1299" max="1299" width="11.42578125" style="1" customWidth="1"/>
    <col min="1300" max="1300" width="12.140625" style="1" customWidth="1"/>
    <col min="1301" max="1301" width="1.7109375" style="1" customWidth="1"/>
    <col min="1302" max="1302" width="13.5703125" style="1" customWidth="1"/>
    <col min="1303" max="1539" width="9.140625" style="1"/>
    <col min="1540" max="1540" width="9.28515625" style="1" customWidth="1"/>
    <col min="1541" max="1541" width="1.7109375" style="1" customWidth="1"/>
    <col min="1542" max="1545" width="12" style="1" customWidth="1"/>
    <col min="1546" max="1546" width="11.85546875" style="1" customWidth="1"/>
    <col min="1547" max="1547" width="10.7109375" style="1" customWidth="1"/>
    <col min="1548" max="1548" width="10.5703125" style="1" customWidth="1"/>
    <col min="1549" max="1549" width="1.140625" style="1" customWidth="1"/>
    <col min="1550" max="1550" width="11.28515625" style="1" customWidth="1"/>
    <col min="1551" max="1551" width="12.7109375" style="1" customWidth="1"/>
    <col min="1552" max="1552" width="11.5703125" style="1" customWidth="1"/>
    <col min="1553" max="1553" width="12.42578125" style="1" customWidth="1"/>
    <col min="1554" max="1554" width="1.5703125" style="1" customWidth="1"/>
    <col min="1555" max="1555" width="11.42578125" style="1" customWidth="1"/>
    <col min="1556" max="1556" width="12.140625" style="1" customWidth="1"/>
    <col min="1557" max="1557" width="1.7109375" style="1" customWidth="1"/>
    <col min="1558" max="1558" width="13.5703125" style="1" customWidth="1"/>
    <col min="1559" max="1795" width="9.140625" style="1"/>
    <col min="1796" max="1796" width="9.28515625" style="1" customWidth="1"/>
    <col min="1797" max="1797" width="1.7109375" style="1" customWidth="1"/>
    <col min="1798" max="1801" width="12" style="1" customWidth="1"/>
    <col min="1802" max="1802" width="11.85546875" style="1" customWidth="1"/>
    <col min="1803" max="1803" width="10.7109375" style="1" customWidth="1"/>
    <col min="1804" max="1804" width="10.5703125" style="1" customWidth="1"/>
    <col min="1805" max="1805" width="1.140625" style="1" customWidth="1"/>
    <col min="1806" max="1806" width="11.28515625" style="1" customWidth="1"/>
    <col min="1807" max="1807" width="12.7109375" style="1" customWidth="1"/>
    <col min="1808" max="1808" width="11.5703125" style="1" customWidth="1"/>
    <col min="1809" max="1809" width="12.42578125" style="1" customWidth="1"/>
    <col min="1810" max="1810" width="1.5703125" style="1" customWidth="1"/>
    <col min="1811" max="1811" width="11.42578125" style="1" customWidth="1"/>
    <col min="1812" max="1812" width="12.140625" style="1" customWidth="1"/>
    <col min="1813" max="1813" width="1.7109375" style="1" customWidth="1"/>
    <col min="1814" max="1814" width="13.5703125" style="1" customWidth="1"/>
    <col min="1815" max="2051" width="9.140625" style="1"/>
    <col min="2052" max="2052" width="9.28515625" style="1" customWidth="1"/>
    <col min="2053" max="2053" width="1.7109375" style="1" customWidth="1"/>
    <col min="2054" max="2057" width="12" style="1" customWidth="1"/>
    <col min="2058" max="2058" width="11.85546875" style="1" customWidth="1"/>
    <col min="2059" max="2059" width="10.7109375" style="1" customWidth="1"/>
    <col min="2060" max="2060" width="10.5703125" style="1" customWidth="1"/>
    <col min="2061" max="2061" width="1.140625" style="1" customWidth="1"/>
    <col min="2062" max="2062" width="11.28515625" style="1" customWidth="1"/>
    <col min="2063" max="2063" width="12.7109375" style="1" customWidth="1"/>
    <col min="2064" max="2064" width="11.5703125" style="1" customWidth="1"/>
    <col min="2065" max="2065" width="12.42578125" style="1" customWidth="1"/>
    <col min="2066" max="2066" width="1.5703125" style="1" customWidth="1"/>
    <col min="2067" max="2067" width="11.42578125" style="1" customWidth="1"/>
    <col min="2068" max="2068" width="12.140625" style="1" customWidth="1"/>
    <col min="2069" max="2069" width="1.7109375" style="1" customWidth="1"/>
    <col min="2070" max="2070" width="13.5703125" style="1" customWidth="1"/>
    <col min="2071" max="2307" width="9.140625" style="1"/>
    <col min="2308" max="2308" width="9.28515625" style="1" customWidth="1"/>
    <col min="2309" max="2309" width="1.7109375" style="1" customWidth="1"/>
    <col min="2310" max="2313" width="12" style="1" customWidth="1"/>
    <col min="2314" max="2314" width="11.85546875" style="1" customWidth="1"/>
    <col min="2315" max="2315" width="10.7109375" style="1" customWidth="1"/>
    <col min="2316" max="2316" width="10.5703125" style="1" customWidth="1"/>
    <col min="2317" max="2317" width="1.140625" style="1" customWidth="1"/>
    <col min="2318" max="2318" width="11.28515625" style="1" customWidth="1"/>
    <col min="2319" max="2319" width="12.7109375" style="1" customWidth="1"/>
    <col min="2320" max="2320" width="11.5703125" style="1" customWidth="1"/>
    <col min="2321" max="2321" width="12.42578125" style="1" customWidth="1"/>
    <col min="2322" max="2322" width="1.5703125" style="1" customWidth="1"/>
    <col min="2323" max="2323" width="11.42578125" style="1" customWidth="1"/>
    <col min="2324" max="2324" width="12.140625" style="1" customWidth="1"/>
    <col min="2325" max="2325" width="1.7109375" style="1" customWidth="1"/>
    <col min="2326" max="2326" width="13.5703125" style="1" customWidth="1"/>
    <col min="2327" max="2563" width="9.140625" style="1"/>
    <col min="2564" max="2564" width="9.28515625" style="1" customWidth="1"/>
    <col min="2565" max="2565" width="1.7109375" style="1" customWidth="1"/>
    <col min="2566" max="2569" width="12" style="1" customWidth="1"/>
    <col min="2570" max="2570" width="11.85546875" style="1" customWidth="1"/>
    <col min="2571" max="2571" width="10.7109375" style="1" customWidth="1"/>
    <col min="2572" max="2572" width="10.5703125" style="1" customWidth="1"/>
    <col min="2573" max="2573" width="1.140625" style="1" customWidth="1"/>
    <col min="2574" max="2574" width="11.28515625" style="1" customWidth="1"/>
    <col min="2575" max="2575" width="12.7109375" style="1" customWidth="1"/>
    <col min="2576" max="2576" width="11.5703125" style="1" customWidth="1"/>
    <col min="2577" max="2577" width="12.42578125" style="1" customWidth="1"/>
    <col min="2578" max="2578" width="1.5703125" style="1" customWidth="1"/>
    <col min="2579" max="2579" width="11.42578125" style="1" customWidth="1"/>
    <col min="2580" max="2580" width="12.140625" style="1" customWidth="1"/>
    <col min="2581" max="2581" width="1.7109375" style="1" customWidth="1"/>
    <col min="2582" max="2582" width="13.5703125" style="1" customWidth="1"/>
    <col min="2583" max="2819" width="9.140625" style="1"/>
    <col min="2820" max="2820" width="9.28515625" style="1" customWidth="1"/>
    <col min="2821" max="2821" width="1.7109375" style="1" customWidth="1"/>
    <col min="2822" max="2825" width="12" style="1" customWidth="1"/>
    <col min="2826" max="2826" width="11.85546875" style="1" customWidth="1"/>
    <col min="2827" max="2827" width="10.7109375" style="1" customWidth="1"/>
    <col min="2828" max="2828" width="10.5703125" style="1" customWidth="1"/>
    <col min="2829" max="2829" width="1.140625" style="1" customWidth="1"/>
    <col min="2830" max="2830" width="11.28515625" style="1" customWidth="1"/>
    <col min="2831" max="2831" width="12.7109375" style="1" customWidth="1"/>
    <col min="2832" max="2832" width="11.5703125" style="1" customWidth="1"/>
    <col min="2833" max="2833" width="12.42578125" style="1" customWidth="1"/>
    <col min="2834" max="2834" width="1.5703125" style="1" customWidth="1"/>
    <col min="2835" max="2835" width="11.42578125" style="1" customWidth="1"/>
    <col min="2836" max="2836" width="12.140625" style="1" customWidth="1"/>
    <col min="2837" max="2837" width="1.7109375" style="1" customWidth="1"/>
    <col min="2838" max="2838" width="13.5703125" style="1" customWidth="1"/>
    <col min="2839" max="3075" width="9.140625" style="1"/>
    <col min="3076" max="3076" width="9.28515625" style="1" customWidth="1"/>
    <col min="3077" max="3077" width="1.7109375" style="1" customWidth="1"/>
    <col min="3078" max="3081" width="12" style="1" customWidth="1"/>
    <col min="3082" max="3082" width="11.85546875" style="1" customWidth="1"/>
    <col min="3083" max="3083" width="10.7109375" style="1" customWidth="1"/>
    <col min="3084" max="3084" width="10.5703125" style="1" customWidth="1"/>
    <col min="3085" max="3085" width="1.140625" style="1" customWidth="1"/>
    <col min="3086" max="3086" width="11.28515625" style="1" customWidth="1"/>
    <col min="3087" max="3087" width="12.7109375" style="1" customWidth="1"/>
    <col min="3088" max="3088" width="11.5703125" style="1" customWidth="1"/>
    <col min="3089" max="3089" width="12.42578125" style="1" customWidth="1"/>
    <col min="3090" max="3090" width="1.5703125" style="1" customWidth="1"/>
    <col min="3091" max="3091" width="11.42578125" style="1" customWidth="1"/>
    <col min="3092" max="3092" width="12.140625" style="1" customWidth="1"/>
    <col min="3093" max="3093" width="1.7109375" style="1" customWidth="1"/>
    <col min="3094" max="3094" width="13.5703125" style="1" customWidth="1"/>
    <col min="3095" max="3331" width="9.140625" style="1"/>
    <col min="3332" max="3332" width="9.28515625" style="1" customWidth="1"/>
    <col min="3333" max="3333" width="1.7109375" style="1" customWidth="1"/>
    <col min="3334" max="3337" width="12" style="1" customWidth="1"/>
    <col min="3338" max="3338" width="11.85546875" style="1" customWidth="1"/>
    <col min="3339" max="3339" width="10.7109375" style="1" customWidth="1"/>
    <col min="3340" max="3340" width="10.5703125" style="1" customWidth="1"/>
    <col min="3341" max="3341" width="1.140625" style="1" customWidth="1"/>
    <col min="3342" max="3342" width="11.28515625" style="1" customWidth="1"/>
    <col min="3343" max="3343" width="12.7109375" style="1" customWidth="1"/>
    <col min="3344" max="3344" width="11.5703125" style="1" customWidth="1"/>
    <col min="3345" max="3345" width="12.42578125" style="1" customWidth="1"/>
    <col min="3346" max="3346" width="1.5703125" style="1" customWidth="1"/>
    <col min="3347" max="3347" width="11.42578125" style="1" customWidth="1"/>
    <col min="3348" max="3348" width="12.140625" style="1" customWidth="1"/>
    <col min="3349" max="3349" width="1.7109375" style="1" customWidth="1"/>
    <col min="3350" max="3350" width="13.5703125" style="1" customWidth="1"/>
    <col min="3351" max="3587" width="9.140625" style="1"/>
    <col min="3588" max="3588" width="9.28515625" style="1" customWidth="1"/>
    <col min="3589" max="3589" width="1.7109375" style="1" customWidth="1"/>
    <col min="3590" max="3593" width="12" style="1" customWidth="1"/>
    <col min="3594" max="3594" width="11.85546875" style="1" customWidth="1"/>
    <col min="3595" max="3595" width="10.7109375" style="1" customWidth="1"/>
    <col min="3596" max="3596" width="10.5703125" style="1" customWidth="1"/>
    <col min="3597" max="3597" width="1.140625" style="1" customWidth="1"/>
    <col min="3598" max="3598" width="11.28515625" style="1" customWidth="1"/>
    <col min="3599" max="3599" width="12.7109375" style="1" customWidth="1"/>
    <col min="3600" max="3600" width="11.5703125" style="1" customWidth="1"/>
    <col min="3601" max="3601" width="12.42578125" style="1" customWidth="1"/>
    <col min="3602" max="3602" width="1.5703125" style="1" customWidth="1"/>
    <col min="3603" max="3603" width="11.42578125" style="1" customWidth="1"/>
    <col min="3604" max="3604" width="12.140625" style="1" customWidth="1"/>
    <col min="3605" max="3605" width="1.7109375" style="1" customWidth="1"/>
    <col min="3606" max="3606" width="13.5703125" style="1" customWidth="1"/>
    <col min="3607" max="3843" width="9.140625" style="1"/>
    <col min="3844" max="3844" width="9.28515625" style="1" customWidth="1"/>
    <col min="3845" max="3845" width="1.7109375" style="1" customWidth="1"/>
    <col min="3846" max="3849" width="12" style="1" customWidth="1"/>
    <col min="3850" max="3850" width="11.85546875" style="1" customWidth="1"/>
    <col min="3851" max="3851" width="10.7109375" style="1" customWidth="1"/>
    <col min="3852" max="3852" width="10.5703125" style="1" customWidth="1"/>
    <col min="3853" max="3853" width="1.140625" style="1" customWidth="1"/>
    <col min="3854" max="3854" width="11.28515625" style="1" customWidth="1"/>
    <col min="3855" max="3855" width="12.7109375" style="1" customWidth="1"/>
    <col min="3856" max="3856" width="11.5703125" style="1" customWidth="1"/>
    <col min="3857" max="3857" width="12.42578125" style="1" customWidth="1"/>
    <col min="3858" max="3858" width="1.5703125" style="1" customWidth="1"/>
    <col min="3859" max="3859" width="11.42578125" style="1" customWidth="1"/>
    <col min="3860" max="3860" width="12.140625" style="1" customWidth="1"/>
    <col min="3861" max="3861" width="1.7109375" style="1" customWidth="1"/>
    <col min="3862" max="3862" width="13.5703125" style="1" customWidth="1"/>
    <col min="3863" max="4099" width="9.140625" style="1"/>
    <col min="4100" max="4100" width="9.28515625" style="1" customWidth="1"/>
    <col min="4101" max="4101" width="1.7109375" style="1" customWidth="1"/>
    <col min="4102" max="4105" width="12" style="1" customWidth="1"/>
    <col min="4106" max="4106" width="11.85546875" style="1" customWidth="1"/>
    <col min="4107" max="4107" width="10.7109375" style="1" customWidth="1"/>
    <col min="4108" max="4108" width="10.5703125" style="1" customWidth="1"/>
    <col min="4109" max="4109" width="1.140625" style="1" customWidth="1"/>
    <col min="4110" max="4110" width="11.28515625" style="1" customWidth="1"/>
    <col min="4111" max="4111" width="12.7109375" style="1" customWidth="1"/>
    <col min="4112" max="4112" width="11.5703125" style="1" customWidth="1"/>
    <col min="4113" max="4113" width="12.42578125" style="1" customWidth="1"/>
    <col min="4114" max="4114" width="1.5703125" style="1" customWidth="1"/>
    <col min="4115" max="4115" width="11.42578125" style="1" customWidth="1"/>
    <col min="4116" max="4116" width="12.140625" style="1" customWidth="1"/>
    <col min="4117" max="4117" width="1.7109375" style="1" customWidth="1"/>
    <col min="4118" max="4118" width="13.5703125" style="1" customWidth="1"/>
    <col min="4119" max="4355" width="9.140625" style="1"/>
    <col min="4356" max="4356" width="9.28515625" style="1" customWidth="1"/>
    <col min="4357" max="4357" width="1.7109375" style="1" customWidth="1"/>
    <col min="4358" max="4361" width="12" style="1" customWidth="1"/>
    <col min="4362" max="4362" width="11.85546875" style="1" customWidth="1"/>
    <col min="4363" max="4363" width="10.7109375" style="1" customWidth="1"/>
    <col min="4364" max="4364" width="10.5703125" style="1" customWidth="1"/>
    <col min="4365" max="4365" width="1.140625" style="1" customWidth="1"/>
    <col min="4366" max="4366" width="11.28515625" style="1" customWidth="1"/>
    <col min="4367" max="4367" width="12.7109375" style="1" customWidth="1"/>
    <col min="4368" max="4368" width="11.5703125" style="1" customWidth="1"/>
    <col min="4369" max="4369" width="12.42578125" style="1" customWidth="1"/>
    <col min="4370" max="4370" width="1.5703125" style="1" customWidth="1"/>
    <col min="4371" max="4371" width="11.42578125" style="1" customWidth="1"/>
    <col min="4372" max="4372" width="12.140625" style="1" customWidth="1"/>
    <col min="4373" max="4373" width="1.7109375" style="1" customWidth="1"/>
    <col min="4374" max="4374" width="13.5703125" style="1" customWidth="1"/>
    <col min="4375" max="4611" width="9.140625" style="1"/>
    <col min="4612" max="4612" width="9.28515625" style="1" customWidth="1"/>
    <col min="4613" max="4613" width="1.7109375" style="1" customWidth="1"/>
    <col min="4614" max="4617" width="12" style="1" customWidth="1"/>
    <col min="4618" max="4618" width="11.85546875" style="1" customWidth="1"/>
    <col min="4619" max="4619" width="10.7109375" style="1" customWidth="1"/>
    <col min="4620" max="4620" width="10.5703125" style="1" customWidth="1"/>
    <col min="4621" max="4621" width="1.140625" style="1" customWidth="1"/>
    <col min="4622" max="4622" width="11.28515625" style="1" customWidth="1"/>
    <col min="4623" max="4623" width="12.7109375" style="1" customWidth="1"/>
    <col min="4624" max="4624" width="11.5703125" style="1" customWidth="1"/>
    <col min="4625" max="4625" width="12.42578125" style="1" customWidth="1"/>
    <col min="4626" max="4626" width="1.5703125" style="1" customWidth="1"/>
    <col min="4627" max="4627" width="11.42578125" style="1" customWidth="1"/>
    <col min="4628" max="4628" width="12.140625" style="1" customWidth="1"/>
    <col min="4629" max="4629" width="1.7109375" style="1" customWidth="1"/>
    <col min="4630" max="4630" width="13.5703125" style="1" customWidth="1"/>
    <col min="4631" max="4867" width="9.140625" style="1"/>
    <col min="4868" max="4868" width="9.28515625" style="1" customWidth="1"/>
    <col min="4869" max="4869" width="1.7109375" style="1" customWidth="1"/>
    <col min="4870" max="4873" width="12" style="1" customWidth="1"/>
    <col min="4874" max="4874" width="11.85546875" style="1" customWidth="1"/>
    <col min="4875" max="4875" width="10.7109375" style="1" customWidth="1"/>
    <col min="4876" max="4876" width="10.5703125" style="1" customWidth="1"/>
    <col min="4877" max="4877" width="1.140625" style="1" customWidth="1"/>
    <col min="4878" max="4878" width="11.28515625" style="1" customWidth="1"/>
    <col min="4879" max="4879" width="12.7109375" style="1" customWidth="1"/>
    <col min="4880" max="4880" width="11.5703125" style="1" customWidth="1"/>
    <col min="4881" max="4881" width="12.42578125" style="1" customWidth="1"/>
    <col min="4882" max="4882" width="1.5703125" style="1" customWidth="1"/>
    <col min="4883" max="4883" width="11.42578125" style="1" customWidth="1"/>
    <col min="4884" max="4884" width="12.140625" style="1" customWidth="1"/>
    <col min="4885" max="4885" width="1.7109375" style="1" customWidth="1"/>
    <col min="4886" max="4886" width="13.5703125" style="1" customWidth="1"/>
    <col min="4887" max="5123" width="9.140625" style="1"/>
    <col min="5124" max="5124" width="9.28515625" style="1" customWidth="1"/>
    <col min="5125" max="5125" width="1.7109375" style="1" customWidth="1"/>
    <col min="5126" max="5129" width="12" style="1" customWidth="1"/>
    <col min="5130" max="5130" width="11.85546875" style="1" customWidth="1"/>
    <col min="5131" max="5131" width="10.7109375" style="1" customWidth="1"/>
    <col min="5132" max="5132" width="10.5703125" style="1" customWidth="1"/>
    <col min="5133" max="5133" width="1.140625" style="1" customWidth="1"/>
    <col min="5134" max="5134" width="11.28515625" style="1" customWidth="1"/>
    <col min="5135" max="5135" width="12.7109375" style="1" customWidth="1"/>
    <col min="5136" max="5136" width="11.5703125" style="1" customWidth="1"/>
    <col min="5137" max="5137" width="12.42578125" style="1" customWidth="1"/>
    <col min="5138" max="5138" width="1.5703125" style="1" customWidth="1"/>
    <col min="5139" max="5139" width="11.42578125" style="1" customWidth="1"/>
    <col min="5140" max="5140" width="12.140625" style="1" customWidth="1"/>
    <col min="5141" max="5141" width="1.7109375" style="1" customWidth="1"/>
    <col min="5142" max="5142" width="13.5703125" style="1" customWidth="1"/>
    <col min="5143" max="5379" width="9.140625" style="1"/>
    <col min="5380" max="5380" width="9.28515625" style="1" customWidth="1"/>
    <col min="5381" max="5381" width="1.7109375" style="1" customWidth="1"/>
    <col min="5382" max="5385" width="12" style="1" customWidth="1"/>
    <col min="5386" max="5386" width="11.85546875" style="1" customWidth="1"/>
    <col min="5387" max="5387" width="10.7109375" style="1" customWidth="1"/>
    <col min="5388" max="5388" width="10.5703125" style="1" customWidth="1"/>
    <col min="5389" max="5389" width="1.140625" style="1" customWidth="1"/>
    <col min="5390" max="5390" width="11.28515625" style="1" customWidth="1"/>
    <col min="5391" max="5391" width="12.7109375" style="1" customWidth="1"/>
    <col min="5392" max="5392" width="11.5703125" style="1" customWidth="1"/>
    <col min="5393" max="5393" width="12.42578125" style="1" customWidth="1"/>
    <col min="5394" max="5394" width="1.5703125" style="1" customWidth="1"/>
    <col min="5395" max="5395" width="11.42578125" style="1" customWidth="1"/>
    <col min="5396" max="5396" width="12.140625" style="1" customWidth="1"/>
    <col min="5397" max="5397" width="1.7109375" style="1" customWidth="1"/>
    <col min="5398" max="5398" width="13.5703125" style="1" customWidth="1"/>
    <col min="5399" max="5635" width="9.140625" style="1"/>
    <col min="5636" max="5636" width="9.28515625" style="1" customWidth="1"/>
    <col min="5637" max="5637" width="1.7109375" style="1" customWidth="1"/>
    <col min="5638" max="5641" width="12" style="1" customWidth="1"/>
    <col min="5642" max="5642" width="11.85546875" style="1" customWidth="1"/>
    <col min="5643" max="5643" width="10.7109375" style="1" customWidth="1"/>
    <col min="5644" max="5644" width="10.5703125" style="1" customWidth="1"/>
    <col min="5645" max="5645" width="1.140625" style="1" customWidth="1"/>
    <col min="5646" max="5646" width="11.28515625" style="1" customWidth="1"/>
    <col min="5647" max="5647" width="12.7109375" style="1" customWidth="1"/>
    <col min="5648" max="5648" width="11.5703125" style="1" customWidth="1"/>
    <col min="5649" max="5649" width="12.42578125" style="1" customWidth="1"/>
    <col min="5650" max="5650" width="1.5703125" style="1" customWidth="1"/>
    <col min="5651" max="5651" width="11.42578125" style="1" customWidth="1"/>
    <col min="5652" max="5652" width="12.140625" style="1" customWidth="1"/>
    <col min="5653" max="5653" width="1.7109375" style="1" customWidth="1"/>
    <col min="5654" max="5654" width="13.5703125" style="1" customWidth="1"/>
    <col min="5655" max="5891" width="9.140625" style="1"/>
    <col min="5892" max="5892" width="9.28515625" style="1" customWidth="1"/>
    <col min="5893" max="5893" width="1.7109375" style="1" customWidth="1"/>
    <col min="5894" max="5897" width="12" style="1" customWidth="1"/>
    <col min="5898" max="5898" width="11.85546875" style="1" customWidth="1"/>
    <col min="5899" max="5899" width="10.7109375" style="1" customWidth="1"/>
    <col min="5900" max="5900" width="10.5703125" style="1" customWidth="1"/>
    <col min="5901" max="5901" width="1.140625" style="1" customWidth="1"/>
    <col min="5902" max="5902" width="11.28515625" style="1" customWidth="1"/>
    <col min="5903" max="5903" width="12.7109375" style="1" customWidth="1"/>
    <col min="5904" max="5904" width="11.5703125" style="1" customWidth="1"/>
    <col min="5905" max="5905" width="12.42578125" style="1" customWidth="1"/>
    <col min="5906" max="5906" width="1.5703125" style="1" customWidth="1"/>
    <col min="5907" max="5907" width="11.42578125" style="1" customWidth="1"/>
    <col min="5908" max="5908" width="12.140625" style="1" customWidth="1"/>
    <col min="5909" max="5909" width="1.7109375" style="1" customWidth="1"/>
    <col min="5910" max="5910" width="13.5703125" style="1" customWidth="1"/>
    <col min="5911" max="6147" width="9.140625" style="1"/>
    <col min="6148" max="6148" width="9.28515625" style="1" customWidth="1"/>
    <col min="6149" max="6149" width="1.7109375" style="1" customWidth="1"/>
    <col min="6150" max="6153" width="12" style="1" customWidth="1"/>
    <col min="6154" max="6154" width="11.85546875" style="1" customWidth="1"/>
    <col min="6155" max="6155" width="10.7109375" style="1" customWidth="1"/>
    <col min="6156" max="6156" width="10.5703125" style="1" customWidth="1"/>
    <col min="6157" max="6157" width="1.140625" style="1" customWidth="1"/>
    <col min="6158" max="6158" width="11.28515625" style="1" customWidth="1"/>
    <col min="6159" max="6159" width="12.7109375" style="1" customWidth="1"/>
    <col min="6160" max="6160" width="11.5703125" style="1" customWidth="1"/>
    <col min="6161" max="6161" width="12.42578125" style="1" customWidth="1"/>
    <col min="6162" max="6162" width="1.5703125" style="1" customWidth="1"/>
    <col min="6163" max="6163" width="11.42578125" style="1" customWidth="1"/>
    <col min="6164" max="6164" width="12.140625" style="1" customWidth="1"/>
    <col min="6165" max="6165" width="1.7109375" style="1" customWidth="1"/>
    <col min="6166" max="6166" width="13.5703125" style="1" customWidth="1"/>
    <col min="6167" max="6403" width="9.140625" style="1"/>
    <col min="6404" max="6404" width="9.28515625" style="1" customWidth="1"/>
    <col min="6405" max="6405" width="1.7109375" style="1" customWidth="1"/>
    <col min="6406" max="6409" width="12" style="1" customWidth="1"/>
    <col min="6410" max="6410" width="11.85546875" style="1" customWidth="1"/>
    <col min="6411" max="6411" width="10.7109375" style="1" customWidth="1"/>
    <col min="6412" max="6412" width="10.5703125" style="1" customWidth="1"/>
    <col min="6413" max="6413" width="1.140625" style="1" customWidth="1"/>
    <col min="6414" max="6414" width="11.28515625" style="1" customWidth="1"/>
    <col min="6415" max="6415" width="12.7109375" style="1" customWidth="1"/>
    <col min="6416" max="6416" width="11.5703125" style="1" customWidth="1"/>
    <col min="6417" max="6417" width="12.42578125" style="1" customWidth="1"/>
    <col min="6418" max="6418" width="1.5703125" style="1" customWidth="1"/>
    <col min="6419" max="6419" width="11.42578125" style="1" customWidth="1"/>
    <col min="6420" max="6420" width="12.140625" style="1" customWidth="1"/>
    <col min="6421" max="6421" width="1.7109375" style="1" customWidth="1"/>
    <col min="6422" max="6422" width="13.5703125" style="1" customWidth="1"/>
    <col min="6423" max="6659" width="9.140625" style="1"/>
    <col min="6660" max="6660" width="9.28515625" style="1" customWidth="1"/>
    <col min="6661" max="6661" width="1.7109375" style="1" customWidth="1"/>
    <col min="6662" max="6665" width="12" style="1" customWidth="1"/>
    <col min="6666" max="6666" width="11.85546875" style="1" customWidth="1"/>
    <col min="6667" max="6667" width="10.7109375" style="1" customWidth="1"/>
    <col min="6668" max="6668" width="10.5703125" style="1" customWidth="1"/>
    <col min="6669" max="6669" width="1.140625" style="1" customWidth="1"/>
    <col min="6670" max="6670" width="11.28515625" style="1" customWidth="1"/>
    <col min="6671" max="6671" width="12.7109375" style="1" customWidth="1"/>
    <col min="6672" max="6672" width="11.5703125" style="1" customWidth="1"/>
    <col min="6673" max="6673" width="12.42578125" style="1" customWidth="1"/>
    <col min="6674" max="6674" width="1.5703125" style="1" customWidth="1"/>
    <col min="6675" max="6675" width="11.42578125" style="1" customWidth="1"/>
    <col min="6676" max="6676" width="12.140625" style="1" customWidth="1"/>
    <col min="6677" max="6677" width="1.7109375" style="1" customWidth="1"/>
    <col min="6678" max="6678" width="13.5703125" style="1" customWidth="1"/>
    <col min="6679" max="6915" width="9.140625" style="1"/>
    <col min="6916" max="6916" width="9.28515625" style="1" customWidth="1"/>
    <col min="6917" max="6917" width="1.7109375" style="1" customWidth="1"/>
    <col min="6918" max="6921" width="12" style="1" customWidth="1"/>
    <col min="6922" max="6922" width="11.85546875" style="1" customWidth="1"/>
    <col min="6923" max="6923" width="10.7109375" style="1" customWidth="1"/>
    <col min="6924" max="6924" width="10.5703125" style="1" customWidth="1"/>
    <col min="6925" max="6925" width="1.140625" style="1" customWidth="1"/>
    <col min="6926" max="6926" width="11.28515625" style="1" customWidth="1"/>
    <col min="6927" max="6927" width="12.7109375" style="1" customWidth="1"/>
    <col min="6928" max="6928" width="11.5703125" style="1" customWidth="1"/>
    <col min="6929" max="6929" width="12.42578125" style="1" customWidth="1"/>
    <col min="6930" max="6930" width="1.5703125" style="1" customWidth="1"/>
    <col min="6931" max="6931" width="11.42578125" style="1" customWidth="1"/>
    <col min="6932" max="6932" width="12.140625" style="1" customWidth="1"/>
    <col min="6933" max="6933" width="1.7109375" style="1" customWidth="1"/>
    <col min="6934" max="6934" width="13.5703125" style="1" customWidth="1"/>
    <col min="6935" max="7171" width="9.140625" style="1"/>
    <col min="7172" max="7172" width="9.28515625" style="1" customWidth="1"/>
    <col min="7173" max="7173" width="1.7109375" style="1" customWidth="1"/>
    <col min="7174" max="7177" width="12" style="1" customWidth="1"/>
    <col min="7178" max="7178" width="11.85546875" style="1" customWidth="1"/>
    <col min="7179" max="7179" width="10.7109375" style="1" customWidth="1"/>
    <col min="7180" max="7180" width="10.5703125" style="1" customWidth="1"/>
    <col min="7181" max="7181" width="1.140625" style="1" customWidth="1"/>
    <col min="7182" max="7182" width="11.28515625" style="1" customWidth="1"/>
    <col min="7183" max="7183" width="12.7109375" style="1" customWidth="1"/>
    <col min="7184" max="7184" width="11.5703125" style="1" customWidth="1"/>
    <col min="7185" max="7185" width="12.42578125" style="1" customWidth="1"/>
    <col min="7186" max="7186" width="1.5703125" style="1" customWidth="1"/>
    <col min="7187" max="7187" width="11.42578125" style="1" customWidth="1"/>
    <col min="7188" max="7188" width="12.140625" style="1" customWidth="1"/>
    <col min="7189" max="7189" width="1.7109375" style="1" customWidth="1"/>
    <col min="7190" max="7190" width="13.5703125" style="1" customWidth="1"/>
    <col min="7191" max="7427" width="9.140625" style="1"/>
    <col min="7428" max="7428" width="9.28515625" style="1" customWidth="1"/>
    <col min="7429" max="7429" width="1.7109375" style="1" customWidth="1"/>
    <col min="7430" max="7433" width="12" style="1" customWidth="1"/>
    <col min="7434" max="7434" width="11.85546875" style="1" customWidth="1"/>
    <col min="7435" max="7435" width="10.7109375" style="1" customWidth="1"/>
    <col min="7436" max="7436" width="10.5703125" style="1" customWidth="1"/>
    <col min="7437" max="7437" width="1.140625" style="1" customWidth="1"/>
    <col min="7438" max="7438" width="11.28515625" style="1" customWidth="1"/>
    <col min="7439" max="7439" width="12.7109375" style="1" customWidth="1"/>
    <col min="7440" max="7440" width="11.5703125" style="1" customWidth="1"/>
    <col min="7441" max="7441" width="12.42578125" style="1" customWidth="1"/>
    <col min="7442" max="7442" width="1.5703125" style="1" customWidth="1"/>
    <col min="7443" max="7443" width="11.42578125" style="1" customWidth="1"/>
    <col min="7444" max="7444" width="12.140625" style="1" customWidth="1"/>
    <col min="7445" max="7445" width="1.7109375" style="1" customWidth="1"/>
    <col min="7446" max="7446" width="13.5703125" style="1" customWidth="1"/>
    <col min="7447" max="7683" width="9.140625" style="1"/>
    <col min="7684" max="7684" width="9.28515625" style="1" customWidth="1"/>
    <col min="7685" max="7685" width="1.7109375" style="1" customWidth="1"/>
    <col min="7686" max="7689" width="12" style="1" customWidth="1"/>
    <col min="7690" max="7690" width="11.85546875" style="1" customWidth="1"/>
    <col min="7691" max="7691" width="10.7109375" style="1" customWidth="1"/>
    <col min="7692" max="7692" width="10.5703125" style="1" customWidth="1"/>
    <col min="7693" max="7693" width="1.140625" style="1" customWidth="1"/>
    <col min="7694" max="7694" width="11.28515625" style="1" customWidth="1"/>
    <col min="7695" max="7695" width="12.7109375" style="1" customWidth="1"/>
    <col min="7696" max="7696" width="11.5703125" style="1" customWidth="1"/>
    <col min="7697" max="7697" width="12.42578125" style="1" customWidth="1"/>
    <col min="7698" max="7698" width="1.5703125" style="1" customWidth="1"/>
    <col min="7699" max="7699" width="11.42578125" style="1" customWidth="1"/>
    <col min="7700" max="7700" width="12.140625" style="1" customWidth="1"/>
    <col min="7701" max="7701" width="1.7109375" style="1" customWidth="1"/>
    <col min="7702" max="7702" width="13.5703125" style="1" customWidth="1"/>
    <col min="7703" max="7939" width="9.140625" style="1"/>
    <col min="7940" max="7940" width="9.28515625" style="1" customWidth="1"/>
    <col min="7941" max="7941" width="1.7109375" style="1" customWidth="1"/>
    <col min="7942" max="7945" width="12" style="1" customWidth="1"/>
    <col min="7946" max="7946" width="11.85546875" style="1" customWidth="1"/>
    <col min="7947" max="7947" width="10.7109375" style="1" customWidth="1"/>
    <col min="7948" max="7948" width="10.5703125" style="1" customWidth="1"/>
    <col min="7949" max="7949" width="1.140625" style="1" customWidth="1"/>
    <col min="7950" max="7950" width="11.28515625" style="1" customWidth="1"/>
    <col min="7951" max="7951" width="12.7109375" style="1" customWidth="1"/>
    <col min="7952" max="7952" width="11.5703125" style="1" customWidth="1"/>
    <col min="7953" max="7953" width="12.42578125" style="1" customWidth="1"/>
    <col min="7954" max="7954" width="1.5703125" style="1" customWidth="1"/>
    <col min="7955" max="7955" width="11.42578125" style="1" customWidth="1"/>
    <col min="7956" max="7956" width="12.140625" style="1" customWidth="1"/>
    <col min="7957" max="7957" width="1.7109375" style="1" customWidth="1"/>
    <col min="7958" max="7958" width="13.5703125" style="1" customWidth="1"/>
    <col min="7959" max="8195" width="9.140625" style="1"/>
    <col min="8196" max="8196" width="9.28515625" style="1" customWidth="1"/>
    <col min="8197" max="8197" width="1.7109375" style="1" customWidth="1"/>
    <col min="8198" max="8201" width="12" style="1" customWidth="1"/>
    <col min="8202" max="8202" width="11.85546875" style="1" customWidth="1"/>
    <col min="8203" max="8203" width="10.7109375" style="1" customWidth="1"/>
    <col min="8204" max="8204" width="10.5703125" style="1" customWidth="1"/>
    <col min="8205" max="8205" width="1.140625" style="1" customWidth="1"/>
    <col min="8206" max="8206" width="11.28515625" style="1" customWidth="1"/>
    <col min="8207" max="8207" width="12.7109375" style="1" customWidth="1"/>
    <col min="8208" max="8208" width="11.5703125" style="1" customWidth="1"/>
    <col min="8209" max="8209" width="12.42578125" style="1" customWidth="1"/>
    <col min="8210" max="8210" width="1.5703125" style="1" customWidth="1"/>
    <col min="8211" max="8211" width="11.42578125" style="1" customWidth="1"/>
    <col min="8212" max="8212" width="12.140625" style="1" customWidth="1"/>
    <col min="8213" max="8213" width="1.7109375" style="1" customWidth="1"/>
    <col min="8214" max="8214" width="13.5703125" style="1" customWidth="1"/>
    <col min="8215" max="8451" width="9.140625" style="1"/>
    <col min="8452" max="8452" width="9.28515625" style="1" customWidth="1"/>
    <col min="8453" max="8453" width="1.7109375" style="1" customWidth="1"/>
    <col min="8454" max="8457" width="12" style="1" customWidth="1"/>
    <col min="8458" max="8458" width="11.85546875" style="1" customWidth="1"/>
    <col min="8459" max="8459" width="10.7109375" style="1" customWidth="1"/>
    <col min="8460" max="8460" width="10.5703125" style="1" customWidth="1"/>
    <col min="8461" max="8461" width="1.140625" style="1" customWidth="1"/>
    <col min="8462" max="8462" width="11.28515625" style="1" customWidth="1"/>
    <col min="8463" max="8463" width="12.7109375" style="1" customWidth="1"/>
    <col min="8464" max="8464" width="11.5703125" style="1" customWidth="1"/>
    <col min="8465" max="8465" width="12.42578125" style="1" customWidth="1"/>
    <col min="8466" max="8466" width="1.5703125" style="1" customWidth="1"/>
    <col min="8467" max="8467" width="11.42578125" style="1" customWidth="1"/>
    <col min="8468" max="8468" width="12.140625" style="1" customWidth="1"/>
    <col min="8469" max="8469" width="1.7109375" style="1" customWidth="1"/>
    <col min="8470" max="8470" width="13.5703125" style="1" customWidth="1"/>
    <col min="8471" max="8707" width="9.140625" style="1"/>
    <col min="8708" max="8708" width="9.28515625" style="1" customWidth="1"/>
    <col min="8709" max="8709" width="1.7109375" style="1" customWidth="1"/>
    <col min="8710" max="8713" width="12" style="1" customWidth="1"/>
    <col min="8714" max="8714" width="11.85546875" style="1" customWidth="1"/>
    <col min="8715" max="8715" width="10.7109375" style="1" customWidth="1"/>
    <col min="8716" max="8716" width="10.5703125" style="1" customWidth="1"/>
    <col min="8717" max="8717" width="1.140625" style="1" customWidth="1"/>
    <col min="8718" max="8718" width="11.28515625" style="1" customWidth="1"/>
    <col min="8719" max="8719" width="12.7109375" style="1" customWidth="1"/>
    <col min="8720" max="8720" width="11.5703125" style="1" customWidth="1"/>
    <col min="8721" max="8721" width="12.42578125" style="1" customWidth="1"/>
    <col min="8722" max="8722" width="1.5703125" style="1" customWidth="1"/>
    <col min="8723" max="8723" width="11.42578125" style="1" customWidth="1"/>
    <col min="8724" max="8724" width="12.140625" style="1" customWidth="1"/>
    <col min="8725" max="8725" width="1.7109375" style="1" customWidth="1"/>
    <col min="8726" max="8726" width="13.5703125" style="1" customWidth="1"/>
    <col min="8727" max="8963" width="9.140625" style="1"/>
    <col min="8964" max="8964" width="9.28515625" style="1" customWidth="1"/>
    <col min="8965" max="8965" width="1.7109375" style="1" customWidth="1"/>
    <col min="8966" max="8969" width="12" style="1" customWidth="1"/>
    <col min="8970" max="8970" width="11.85546875" style="1" customWidth="1"/>
    <col min="8971" max="8971" width="10.7109375" style="1" customWidth="1"/>
    <col min="8972" max="8972" width="10.5703125" style="1" customWidth="1"/>
    <col min="8973" max="8973" width="1.140625" style="1" customWidth="1"/>
    <col min="8974" max="8974" width="11.28515625" style="1" customWidth="1"/>
    <col min="8975" max="8975" width="12.7109375" style="1" customWidth="1"/>
    <col min="8976" max="8976" width="11.5703125" style="1" customWidth="1"/>
    <col min="8977" max="8977" width="12.42578125" style="1" customWidth="1"/>
    <col min="8978" max="8978" width="1.5703125" style="1" customWidth="1"/>
    <col min="8979" max="8979" width="11.42578125" style="1" customWidth="1"/>
    <col min="8980" max="8980" width="12.140625" style="1" customWidth="1"/>
    <col min="8981" max="8981" width="1.7109375" style="1" customWidth="1"/>
    <col min="8982" max="8982" width="13.5703125" style="1" customWidth="1"/>
    <col min="8983" max="9219" width="9.140625" style="1"/>
    <col min="9220" max="9220" width="9.28515625" style="1" customWidth="1"/>
    <col min="9221" max="9221" width="1.7109375" style="1" customWidth="1"/>
    <col min="9222" max="9225" width="12" style="1" customWidth="1"/>
    <col min="9226" max="9226" width="11.85546875" style="1" customWidth="1"/>
    <col min="9227" max="9227" width="10.7109375" style="1" customWidth="1"/>
    <col min="9228" max="9228" width="10.5703125" style="1" customWidth="1"/>
    <col min="9229" max="9229" width="1.140625" style="1" customWidth="1"/>
    <col min="9230" max="9230" width="11.28515625" style="1" customWidth="1"/>
    <col min="9231" max="9231" width="12.7109375" style="1" customWidth="1"/>
    <col min="9232" max="9232" width="11.5703125" style="1" customWidth="1"/>
    <col min="9233" max="9233" width="12.42578125" style="1" customWidth="1"/>
    <col min="9234" max="9234" width="1.5703125" style="1" customWidth="1"/>
    <col min="9235" max="9235" width="11.42578125" style="1" customWidth="1"/>
    <col min="9236" max="9236" width="12.140625" style="1" customWidth="1"/>
    <col min="9237" max="9237" width="1.7109375" style="1" customWidth="1"/>
    <col min="9238" max="9238" width="13.5703125" style="1" customWidth="1"/>
    <col min="9239" max="9475" width="9.140625" style="1"/>
    <col min="9476" max="9476" width="9.28515625" style="1" customWidth="1"/>
    <col min="9477" max="9477" width="1.7109375" style="1" customWidth="1"/>
    <col min="9478" max="9481" width="12" style="1" customWidth="1"/>
    <col min="9482" max="9482" width="11.85546875" style="1" customWidth="1"/>
    <col min="9483" max="9483" width="10.7109375" style="1" customWidth="1"/>
    <col min="9484" max="9484" width="10.5703125" style="1" customWidth="1"/>
    <col min="9485" max="9485" width="1.140625" style="1" customWidth="1"/>
    <col min="9486" max="9486" width="11.28515625" style="1" customWidth="1"/>
    <col min="9487" max="9487" width="12.7109375" style="1" customWidth="1"/>
    <col min="9488" max="9488" width="11.5703125" style="1" customWidth="1"/>
    <col min="9489" max="9489" width="12.42578125" style="1" customWidth="1"/>
    <col min="9490" max="9490" width="1.5703125" style="1" customWidth="1"/>
    <col min="9491" max="9491" width="11.42578125" style="1" customWidth="1"/>
    <col min="9492" max="9492" width="12.140625" style="1" customWidth="1"/>
    <col min="9493" max="9493" width="1.7109375" style="1" customWidth="1"/>
    <col min="9494" max="9494" width="13.5703125" style="1" customWidth="1"/>
    <col min="9495" max="9731" width="9.140625" style="1"/>
    <col min="9732" max="9732" width="9.28515625" style="1" customWidth="1"/>
    <col min="9733" max="9733" width="1.7109375" style="1" customWidth="1"/>
    <col min="9734" max="9737" width="12" style="1" customWidth="1"/>
    <col min="9738" max="9738" width="11.85546875" style="1" customWidth="1"/>
    <col min="9739" max="9739" width="10.7109375" style="1" customWidth="1"/>
    <col min="9740" max="9740" width="10.5703125" style="1" customWidth="1"/>
    <col min="9741" max="9741" width="1.140625" style="1" customWidth="1"/>
    <col min="9742" max="9742" width="11.28515625" style="1" customWidth="1"/>
    <col min="9743" max="9743" width="12.7109375" style="1" customWidth="1"/>
    <col min="9744" max="9744" width="11.5703125" style="1" customWidth="1"/>
    <col min="9745" max="9745" width="12.42578125" style="1" customWidth="1"/>
    <col min="9746" max="9746" width="1.5703125" style="1" customWidth="1"/>
    <col min="9747" max="9747" width="11.42578125" style="1" customWidth="1"/>
    <col min="9748" max="9748" width="12.140625" style="1" customWidth="1"/>
    <col min="9749" max="9749" width="1.7109375" style="1" customWidth="1"/>
    <col min="9750" max="9750" width="13.5703125" style="1" customWidth="1"/>
    <col min="9751" max="9987" width="9.140625" style="1"/>
    <col min="9988" max="9988" width="9.28515625" style="1" customWidth="1"/>
    <col min="9989" max="9989" width="1.7109375" style="1" customWidth="1"/>
    <col min="9990" max="9993" width="12" style="1" customWidth="1"/>
    <col min="9994" max="9994" width="11.85546875" style="1" customWidth="1"/>
    <col min="9995" max="9995" width="10.7109375" style="1" customWidth="1"/>
    <col min="9996" max="9996" width="10.5703125" style="1" customWidth="1"/>
    <col min="9997" max="9997" width="1.140625" style="1" customWidth="1"/>
    <col min="9998" max="9998" width="11.28515625" style="1" customWidth="1"/>
    <col min="9999" max="9999" width="12.7109375" style="1" customWidth="1"/>
    <col min="10000" max="10000" width="11.5703125" style="1" customWidth="1"/>
    <col min="10001" max="10001" width="12.42578125" style="1" customWidth="1"/>
    <col min="10002" max="10002" width="1.5703125" style="1" customWidth="1"/>
    <col min="10003" max="10003" width="11.42578125" style="1" customWidth="1"/>
    <col min="10004" max="10004" width="12.140625" style="1" customWidth="1"/>
    <col min="10005" max="10005" width="1.7109375" style="1" customWidth="1"/>
    <col min="10006" max="10006" width="13.5703125" style="1" customWidth="1"/>
    <col min="10007" max="10243" width="9.140625" style="1"/>
    <col min="10244" max="10244" width="9.28515625" style="1" customWidth="1"/>
    <col min="10245" max="10245" width="1.7109375" style="1" customWidth="1"/>
    <col min="10246" max="10249" width="12" style="1" customWidth="1"/>
    <col min="10250" max="10250" width="11.85546875" style="1" customWidth="1"/>
    <col min="10251" max="10251" width="10.7109375" style="1" customWidth="1"/>
    <col min="10252" max="10252" width="10.5703125" style="1" customWidth="1"/>
    <col min="10253" max="10253" width="1.140625" style="1" customWidth="1"/>
    <col min="10254" max="10254" width="11.28515625" style="1" customWidth="1"/>
    <col min="10255" max="10255" width="12.7109375" style="1" customWidth="1"/>
    <col min="10256" max="10256" width="11.5703125" style="1" customWidth="1"/>
    <col min="10257" max="10257" width="12.42578125" style="1" customWidth="1"/>
    <col min="10258" max="10258" width="1.5703125" style="1" customWidth="1"/>
    <col min="10259" max="10259" width="11.42578125" style="1" customWidth="1"/>
    <col min="10260" max="10260" width="12.140625" style="1" customWidth="1"/>
    <col min="10261" max="10261" width="1.7109375" style="1" customWidth="1"/>
    <col min="10262" max="10262" width="13.5703125" style="1" customWidth="1"/>
    <col min="10263" max="10499" width="9.140625" style="1"/>
    <col min="10500" max="10500" width="9.28515625" style="1" customWidth="1"/>
    <col min="10501" max="10501" width="1.7109375" style="1" customWidth="1"/>
    <col min="10502" max="10505" width="12" style="1" customWidth="1"/>
    <col min="10506" max="10506" width="11.85546875" style="1" customWidth="1"/>
    <col min="10507" max="10507" width="10.7109375" style="1" customWidth="1"/>
    <col min="10508" max="10508" width="10.5703125" style="1" customWidth="1"/>
    <col min="10509" max="10509" width="1.140625" style="1" customWidth="1"/>
    <col min="10510" max="10510" width="11.28515625" style="1" customWidth="1"/>
    <col min="10511" max="10511" width="12.7109375" style="1" customWidth="1"/>
    <col min="10512" max="10512" width="11.5703125" style="1" customWidth="1"/>
    <col min="10513" max="10513" width="12.42578125" style="1" customWidth="1"/>
    <col min="10514" max="10514" width="1.5703125" style="1" customWidth="1"/>
    <col min="10515" max="10515" width="11.42578125" style="1" customWidth="1"/>
    <col min="10516" max="10516" width="12.140625" style="1" customWidth="1"/>
    <col min="10517" max="10517" width="1.7109375" style="1" customWidth="1"/>
    <col min="10518" max="10518" width="13.5703125" style="1" customWidth="1"/>
    <col min="10519" max="10755" width="9.140625" style="1"/>
    <col min="10756" max="10756" width="9.28515625" style="1" customWidth="1"/>
    <col min="10757" max="10757" width="1.7109375" style="1" customWidth="1"/>
    <col min="10758" max="10761" width="12" style="1" customWidth="1"/>
    <col min="10762" max="10762" width="11.85546875" style="1" customWidth="1"/>
    <col min="10763" max="10763" width="10.7109375" style="1" customWidth="1"/>
    <col min="10764" max="10764" width="10.5703125" style="1" customWidth="1"/>
    <col min="10765" max="10765" width="1.140625" style="1" customWidth="1"/>
    <col min="10766" max="10766" width="11.28515625" style="1" customWidth="1"/>
    <col min="10767" max="10767" width="12.7109375" style="1" customWidth="1"/>
    <col min="10768" max="10768" width="11.5703125" style="1" customWidth="1"/>
    <col min="10769" max="10769" width="12.42578125" style="1" customWidth="1"/>
    <col min="10770" max="10770" width="1.5703125" style="1" customWidth="1"/>
    <col min="10771" max="10771" width="11.42578125" style="1" customWidth="1"/>
    <col min="10772" max="10772" width="12.140625" style="1" customWidth="1"/>
    <col min="10773" max="10773" width="1.7109375" style="1" customWidth="1"/>
    <col min="10774" max="10774" width="13.5703125" style="1" customWidth="1"/>
    <col min="10775" max="11011" width="9.140625" style="1"/>
    <col min="11012" max="11012" width="9.28515625" style="1" customWidth="1"/>
    <col min="11013" max="11013" width="1.7109375" style="1" customWidth="1"/>
    <col min="11014" max="11017" width="12" style="1" customWidth="1"/>
    <col min="11018" max="11018" width="11.85546875" style="1" customWidth="1"/>
    <col min="11019" max="11019" width="10.7109375" style="1" customWidth="1"/>
    <col min="11020" max="11020" width="10.5703125" style="1" customWidth="1"/>
    <col min="11021" max="11021" width="1.140625" style="1" customWidth="1"/>
    <col min="11022" max="11022" width="11.28515625" style="1" customWidth="1"/>
    <col min="11023" max="11023" width="12.7109375" style="1" customWidth="1"/>
    <col min="11024" max="11024" width="11.5703125" style="1" customWidth="1"/>
    <col min="11025" max="11025" width="12.42578125" style="1" customWidth="1"/>
    <col min="11026" max="11026" width="1.5703125" style="1" customWidth="1"/>
    <col min="11027" max="11027" width="11.42578125" style="1" customWidth="1"/>
    <col min="11028" max="11028" width="12.140625" style="1" customWidth="1"/>
    <col min="11029" max="11029" width="1.7109375" style="1" customWidth="1"/>
    <col min="11030" max="11030" width="13.5703125" style="1" customWidth="1"/>
    <col min="11031" max="11267" width="9.140625" style="1"/>
    <col min="11268" max="11268" width="9.28515625" style="1" customWidth="1"/>
    <col min="11269" max="11269" width="1.7109375" style="1" customWidth="1"/>
    <col min="11270" max="11273" width="12" style="1" customWidth="1"/>
    <col min="11274" max="11274" width="11.85546875" style="1" customWidth="1"/>
    <col min="11275" max="11275" width="10.7109375" style="1" customWidth="1"/>
    <col min="11276" max="11276" width="10.5703125" style="1" customWidth="1"/>
    <col min="11277" max="11277" width="1.140625" style="1" customWidth="1"/>
    <col min="11278" max="11278" width="11.28515625" style="1" customWidth="1"/>
    <col min="11279" max="11279" width="12.7109375" style="1" customWidth="1"/>
    <col min="11280" max="11280" width="11.5703125" style="1" customWidth="1"/>
    <col min="11281" max="11281" width="12.42578125" style="1" customWidth="1"/>
    <col min="11282" max="11282" width="1.5703125" style="1" customWidth="1"/>
    <col min="11283" max="11283" width="11.42578125" style="1" customWidth="1"/>
    <col min="11284" max="11284" width="12.140625" style="1" customWidth="1"/>
    <col min="11285" max="11285" width="1.7109375" style="1" customWidth="1"/>
    <col min="11286" max="11286" width="13.5703125" style="1" customWidth="1"/>
    <col min="11287" max="11523" width="9.140625" style="1"/>
    <col min="11524" max="11524" width="9.28515625" style="1" customWidth="1"/>
    <col min="11525" max="11525" width="1.7109375" style="1" customWidth="1"/>
    <col min="11526" max="11529" width="12" style="1" customWidth="1"/>
    <col min="11530" max="11530" width="11.85546875" style="1" customWidth="1"/>
    <col min="11531" max="11531" width="10.7109375" style="1" customWidth="1"/>
    <col min="11532" max="11532" width="10.5703125" style="1" customWidth="1"/>
    <col min="11533" max="11533" width="1.140625" style="1" customWidth="1"/>
    <col min="11534" max="11534" width="11.28515625" style="1" customWidth="1"/>
    <col min="11535" max="11535" width="12.7109375" style="1" customWidth="1"/>
    <col min="11536" max="11536" width="11.5703125" style="1" customWidth="1"/>
    <col min="11537" max="11537" width="12.42578125" style="1" customWidth="1"/>
    <col min="11538" max="11538" width="1.5703125" style="1" customWidth="1"/>
    <col min="11539" max="11539" width="11.42578125" style="1" customWidth="1"/>
    <col min="11540" max="11540" width="12.140625" style="1" customWidth="1"/>
    <col min="11541" max="11541" width="1.7109375" style="1" customWidth="1"/>
    <col min="11542" max="11542" width="13.5703125" style="1" customWidth="1"/>
    <col min="11543" max="11779" width="9.140625" style="1"/>
    <col min="11780" max="11780" width="9.28515625" style="1" customWidth="1"/>
    <col min="11781" max="11781" width="1.7109375" style="1" customWidth="1"/>
    <col min="11782" max="11785" width="12" style="1" customWidth="1"/>
    <col min="11786" max="11786" width="11.85546875" style="1" customWidth="1"/>
    <col min="11787" max="11787" width="10.7109375" style="1" customWidth="1"/>
    <col min="11788" max="11788" width="10.5703125" style="1" customWidth="1"/>
    <col min="11789" max="11789" width="1.140625" style="1" customWidth="1"/>
    <col min="11790" max="11790" width="11.28515625" style="1" customWidth="1"/>
    <col min="11791" max="11791" width="12.7109375" style="1" customWidth="1"/>
    <col min="11792" max="11792" width="11.5703125" style="1" customWidth="1"/>
    <col min="11793" max="11793" width="12.42578125" style="1" customWidth="1"/>
    <col min="11794" max="11794" width="1.5703125" style="1" customWidth="1"/>
    <col min="11795" max="11795" width="11.42578125" style="1" customWidth="1"/>
    <col min="11796" max="11796" width="12.140625" style="1" customWidth="1"/>
    <col min="11797" max="11797" width="1.7109375" style="1" customWidth="1"/>
    <col min="11798" max="11798" width="13.5703125" style="1" customWidth="1"/>
    <col min="11799" max="12035" width="9.140625" style="1"/>
    <col min="12036" max="12036" width="9.28515625" style="1" customWidth="1"/>
    <col min="12037" max="12037" width="1.7109375" style="1" customWidth="1"/>
    <col min="12038" max="12041" width="12" style="1" customWidth="1"/>
    <col min="12042" max="12042" width="11.85546875" style="1" customWidth="1"/>
    <col min="12043" max="12043" width="10.7109375" style="1" customWidth="1"/>
    <col min="12044" max="12044" width="10.5703125" style="1" customWidth="1"/>
    <col min="12045" max="12045" width="1.140625" style="1" customWidth="1"/>
    <col min="12046" max="12046" width="11.28515625" style="1" customWidth="1"/>
    <col min="12047" max="12047" width="12.7109375" style="1" customWidth="1"/>
    <col min="12048" max="12048" width="11.5703125" style="1" customWidth="1"/>
    <col min="12049" max="12049" width="12.42578125" style="1" customWidth="1"/>
    <col min="12050" max="12050" width="1.5703125" style="1" customWidth="1"/>
    <col min="12051" max="12051" width="11.42578125" style="1" customWidth="1"/>
    <col min="12052" max="12052" width="12.140625" style="1" customWidth="1"/>
    <col min="12053" max="12053" width="1.7109375" style="1" customWidth="1"/>
    <col min="12054" max="12054" width="13.5703125" style="1" customWidth="1"/>
    <col min="12055" max="12291" width="9.140625" style="1"/>
    <col min="12292" max="12292" width="9.28515625" style="1" customWidth="1"/>
    <col min="12293" max="12293" width="1.7109375" style="1" customWidth="1"/>
    <col min="12294" max="12297" width="12" style="1" customWidth="1"/>
    <col min="12298" max="12298" width="11.85546875" style="1" customWidth="1"/>
    <col min="12299" max="12299" width="10.7109375" style="1" customWidth="1"/>
    <col min="12300" max="12300" width="10.5703125" style="1" customWidth="1"/>
    <col min="12301" max="12301" width="1.140625" style="1" customWidth="1"/>
    <col min="12302" max="12302" width="11.28515625" style="1" customWidth="1"/>
    <col min="12303" max="12303" width="12.7109375" style="1" customWidth="1"/>
    <col min="12304" max="12304" width="11.5703125" style="1" customWidth="1"/>
    <col min="12305" max="12305" width="12.42578125" style="1" customWidth="1"/>
    <col min="12306" max="12306" width="1.5703125" style="1" customWidth="1"/>
    <col min="12307" max="12307" width="11.42578125" style="1" customWidth="1"/>
    <col min="12308" max="12308" width="12.140625" style="1" customWidth="1"/>
    <col min="12309" max="12309" width="1.7109375" style="1" customWidth="1"/>
    <col min="12310" max="12310" width="13.5703125" style="1" customWidth="1"/>
    <col min="12311" max="12547" width="9.140625" style="1"/>
    <col min="12548" max="12548" width="9.28515625" style="1" customWidth="1"/>
    <col min="12549" max="12549" width="1.7109375" style="1" customWidth="1"/>
    <col min="12550" max="12553" width="12" style="1" customWidth="1"/>
    <col min="12554" max="12554" width="11.85546875" style="1" customWidth="1"/>
    <col min="12555" max="12555" width="10.7109375" style="1" customWidth="1"/>
    <col min="12556" max="12556" width="10.5703125" style="1" customWidth="1"/>
    <col min="12557" max="12557" width="1.140625" style="1" customWidth="1"/>
    <col min="12558" max="12558" width="11.28515625" style="1" customWidth="1"/>
    <col min="12559" max="12559" width="12.7109375" style="1" customWidth="1"/>
    <col min="12560" max="12560" width="11.5703125" style="1" customWidth="1"/>
    <col min="12561" max="12561" width="12.42578125" style="1" customWidth="1"/>
    <col min="12562" max="12562" width="1.5703125" style="1" customWidth="1"/>
    <col min="12563" max="12563" width="11.42578125" style="1" customWidth="1"/>
    <col min="12564" max="12564" width="12.140625" style="1" customWidth="1"/>
    <col min="12565" max="12565" width="1.7109375" style="1" customWidth="1"/>
    <col min="12566" max="12566" width="13.5703125" style="1" customWidth="1"/>
    <col min="12567" max="12803" width="9.140625" style="1"/>
    <col min="12804" max="12804" width="9.28515625" style="1" customWidth="1"/>
    <col min="12805" max="12805" width="1.7109375" style="1" customWidth="1"/>
    <col min="12806" max="12809" width="12" style="1" customWidth="1"/>
    <col min="12810" max="12810" width="11.85546875" style="1" customWidth="1"/>
    <col min="12811" max="12811" width="10.7109375" style="1" customWidth="1"/>
    <col min="12812" max="12812" width="10.5703125" style="1" customWidth="1"/>
    <col min="12813" max="12813" width="1.140625" style="1" customWidth="1"/>
    <col min="12814" max="12814" width="11.28515625" style="1" customWidth="1"/>
    <col min="12815" max="12815" width="12.7109375" style="1" customWidth="1"/>
    <col min="12816" max="12816" width="11.5703125" style="1" customWidth="1"/>
    <col min="12817" max="12817" width="12.42578125" style="1" customWidth="1"/>
    <col min="12818" max="12818" width="1.5703125" style="1" customWidth="1"/>
    <col min="12819" max="12819" width="11.42578125" style="1" customWidth="1"/>
    <col min="12820" max="12820" width="12.140625" style="1" customWidth="1"/>
    <col min="12821" max="12821" width="1.7109375" style="1" customWidth="1"/>
    <col min="12822" max="12822" width="13.5703125" style="1" customWidth="1"/>
    <col min="12823" max="13059" width="9.140625" style="1"/>
    <col min="13060" max="13060" width="9.28515625" style="1" customWidth="1"/>
    <col min="13061" max="13061" width="1.7109375" style="1" customWidth="1"/>
    <col min="13062" max="13065" width="12" style="1" customWidth="1"/>
    <col min="13066" max="13066" width="11.85546875" style="1" customWidth="1"/>
    <col min="13067" max="13067" width="10.7109375" style="1" customWidth="1"/>
    <col min="13068" max="13068" width="10.5703125" style="1" customWidth="1"/>
    <col min="13069" max="13069" width="1.140625" style="1" customWidth="1"/>
    <col min="13070" max="13070" width="11.28515625" style="1" customWidth="1"/>
    <col min="13071" max="13071" width="12.7109375" style="1" customWidth="1"/>
    <col min="13072" max="13072" width="11.5703125" style="1" customWidth="1"/>
    <col min="13073" max="13073" width="12.42578125" style="1" customWidth="1"/>
    <col min="13074" max="13074" width="1.5703125" style="1" customWidth="1"/>
    <col min="13075" max="13075" width="11.42578125" style="1" customWidth="1"/>
    <col min="13076" max="13076" width="12.140625" style="1" customWidth="1"/>
    <col min="13077" max="13077" width="1.7109375" style="1" customWidth="1"/>
    <col min="13078" max="13078" width="13.5703125" style="1" customWidth="1"/>
    <col min="13079" max="13315" width="9.140625" style="1"/>
    <col min="13316" max="13316" width="9.28515625" style="1" customWidth="1"/>
    <col min="13317" max="13317" width="1.7109375" style="1" customWidth="1"/>
    <col min="13318" max="13321" width="12" style="1" customWidth="1"/>
    <col min="13322" max="13322" width="11.85546875" style="1" customWidth="1"/>
    <col min="13323" max="13323" width="10.7109375" style="1" customWidth="1"/>
    <col min="13324" max="13324" width="10.5703125" style="1" customWidth="1"/>
    <col min="13325" max="13325" width="1.140625" style="1" customWidth="1"/>
    <col min="13326" max="13326" width="11.28515625" style="1" customWidth="1"/>
    <col min="13327" max="13327" width="12.7109375" style="1" customWidth="1"/>
    <col min="13328" max="13328" width="11.5703125" style="1" customWidth="1"/>
    <col min="13329" max="13329" width="12.42578125" style="1" customWidth="1"/>
    <col min="13330" max="13330" width="1.5703125" style="1" customWidth="1"/>
    <col min="13331" max="13331" width="11.42578125" style="1" customWidth="1"/>
    <col min="13332" max="13332" width="12.140625" style="1" customWidth="1"/>
    <col min="13333" max="13333" width="1.7109375" style="1" customWidth="1"/>
    <col min="13334" max="13334" width="13.5703125" style="1" customWidth="1"/>
    <col min="13335" max="13571" width="9.140625" style="1"/>
    <col min="13572" max="13572" width="9.28515625" style="1" customWidth="1"/>
    <col min="13573" max="13573" width="1.7109375" style="1" customWidth="1"/>
    <col min="13574" max="13577" width="12" style="1" customWidth="1"/>
    <col min="13578" max="13578" width="11.85546875" style="1" customWidth="1"/>
    <col min="13579" max="13579" width="10.7109375" style="1" customWidth="1"/>
    <col min="13580" max="13580" width="10.5703125" style="1" customWidth="1"/>
    <col min="13581" max="13581" width="1.140625" style="1" customWidth="1"/>
    <col min="13582" max="13582" width="11.28515625" style="1" customWidth="1"/>
    <col min="13583" max="13583" width="12.7109375" style="1" customWidth="1"/>
    <col min="13584" max="13584" width="11.5703125" style="1" customWidth="1"/>
    <col min="13585" max="13585" width="12.42578125" style="1" customWidth="1"/>
    <col min="13586" max="13586" width="1.5703125" style="1" customWidth="1"/>
    <col min="13587" max="13587" width="11.42578125" style="1" customWidth="1"/>
    <col min="13588" max="13588" width="12.140625" style="1" customWidth="1"/>
    <col min="13589" max="13589" width="1.7109375" style="1" customWidth="1"/>
    <col min="13590" max="13590" width="13.5703125" style="1" customWidth="1"/>
    <col min="13591" max="13827" width="9.140625" style="1"/>
    <col min="13828" max="13828" width="9.28515625" style="1" customWidth="1"/>
    <col min="13829" max="13829" width="1.7109375" style="1" customWidth="1"/>
    <col min="13830" max="13833" width="12" style="1" customWidth="1"/>
    <col min="13834" max="13834" width="11.85546875" style="1" customWidth="1"/>
    <col min="13835" max="13835" width="10.7109375" style="1" customWidth="1"/>
    <col min="13836" max="13836" width="10.5703125" style="1" customWidth="1"/>
    <col min="13837" max="13837" width="1.140625" style="1" customWidth="1"/>
    <col min="13838" max="13838" width="11.28515625" style="1" customWidth="1"/>
    <col min="13839" max="13839" width="12.7109375" style="1" customWidth="1"/>
    <col min="13840" max="13840" width="11.5703125" style="1" customWidth="1"/>
    <col min="13841" max="13841" width="12.42578125" style="1" customWidth="1"/>
    <col min="13842" max="13842" width="1.5703125" style="1" customWidth="1"/>
    <col min="13843" max="13843" width="11.42578125" style="1" customWidth="1"/>
    <col min="13844" max="13844" width="12.140625" style="1" customWidth="1"/>
    <col min="13845" max="13845" width="1.7109375" style="1" customWidth="1"/>
    <col min="13846" max="13846" width="13.5703125" style="1" customWidth="1"/>
    <col min="13847" max="14083" width="9.140625" style="1"/>
    <col min="14084" max="14084" width="9.28515625" style="1" customWidth="1"/>
    <col min="14085" max="14085" width="1.7109375" style="1" customWidth="1"/>
    <col min="14086" max="14089" width="12" style="1" customWidth="1"/>
    <col min="14090" max="14090" width="11.85546875" style="1" customWidth="1"/>
    <col min="14091" max="14091" width="10.7109375" style="1" customWidth="1"/>
    <col min="14092" max="14092" width="10.5703125" style="1" customWidth="1"/>
    <col min="14093" max="14093" width="1.140625" style="1" customWidth="1"/>
    <col min="14094" max="14094" width="11.28515625" style="1" customWidth="1"/>
    <col min="14095" max="14095" width="12.7109375" style="1" customWidth="1"/>
    <col min="14096" max="14096" width="11.5703125" style="1" customWidth="1"/>
    <col min="14097" max="14097" width="12.42578125" style="1" customWidth="1"/>
    <col min="14098" max="14098" width="1.5703125" style="1" customWidth="1"/>
    <col min="14099" max="14099" width="11.42578125" style="1" customWidth="1"/>
    <col min="14100" max="14100" width="12.140625" style="1" customWidth="1"/>
    <col min="14101" max="14101" width="1.7109375" style="1" customWidth="1"/>
    <col min="14102" max="14102" width="13.5703125" style="1" customWidth="1"/>
    <col min="14103" max="14339" width="9.140625" style="1"/>
    <col min="14340" max="14340" width="9.28515625" style="1" customWidth="1"/>
    <col min="14341" max="14341" width="1.7109375" style="1" customWidth="1"/>
    <col min="14342" max="14345" width="12" style="1" customWidth="1"/>
    <col min="14346" max="14346" width="11.85546875" style="1" customWidth="1"/>
    <col min="14347" max="14347" width="10.7109375" style="1" customWidth="1"/>
    <col min="14348" max="14348" width="10.5703125" style="1" customWidth="1"/>
    <col min="14349" max="14349" width="1.140625" style="1" customWidth="1"/>
    <col min="14350" max="14350" width="11.28515625" style="1" customWidth="1"/>
    <col min="14351" max="14351" width="12.7109375" style="1" customWidth="1"/>
    <col min="14352" max="14352" width="11.5703125" style="1" customWidth="1"/>
    <col min="14353" max="14353" width="12.42578125" style="1" customWidth="1"/>
    <col min="14354" max="14354" width="1.5703125" style="1" customWidth="1"/>
    <col min="14355" max="14355" width="11.42578125" style="1" customWidth="1"/>
    <col min="14356" max="14356" width="12.140625" style="1" customWidth="1"/>
    <col min="14357" max="14357" width="1.7109375" style="1" customWidth="1"/>
    <col min="14358" max="14358" width="13.5703125" style="1" customWidth="1"/>
    <col min="14359" max="14595" width="9.140625" style="1"/>
    <col min="14596" max="14596" width="9.28515625" style="1" customWidth="1"/>
    <col min="14597" max="14597" width="1.7109375" style="1" customWidth="1"/>
    <col min="14598" max="14601" width="12" style="1" customWidth="1"/>
    <col min="14602" max="14602" width="11.85546875" style="1" customWidth="1"/>
    <col min="14603" max="14603" width="10.7109375" style="1" customWidth="1"/>
    <col min="14604" max="14604" width="10.5703125" style="1" customWidth="1"/>
    <col min="14605" max="14605" width="1.140625" style="1" customWidth="1"/>
    <col min="14606" max="14606" width="11.28515625" style="1" customWidth="1"/>
    <col min="14607" max="14607" width="12.7109375" style="1" customWidth="1"/>
    <col min="14608" max="14608" width="11.5703125" style="1" customWidth="1"/>
    <col min="14609" max="14609" width="12.42578125" style="1" customWidth="1"/>
    <col min="14610" max="14610" width="1.5703125" style="1" customWidth="1"/>
    <col min="14611" max="14611" width="11.42578125" style="1" customWidth="1"/>
    <col min="14612" max="14612" width="12.140625" style="1" customWidth="1"/>
    <col min="14613" max="14613" width="1.7109375" style="1" customWidth="1"/>
    <col min="14614" max="14614" width="13.5703125" style="1" customWidth="1"/>
    <col min="14615" max="14851" width="9.140625" style="1"/>
    <col min="14852" max="14852" width="9.28515625" style="1" customWidth="1"/>
    <col min="14853" max="14853" width="1.7109375" style="1" customWidth="1"/>
    <col min="14854" max="14857" width="12" style="1" customWidth="1"/>
    <col min="14858" max="14858" width="11.85546875" style="1" customWidth="1"/>
    <col min="14859" max="14859" width="10.7109375" style="1" customWidth="1"/>
    <col min="14860" max="14860" width="10.5703125" style="1" customWidth="1"/>
    <col min="14861" max="14861" width="1.140625" style="1" customWidth="1"/>
    <col min="14862" max="14862" width="11.28515625" style="1" customWidth="1"/>
    <col min="14863" max="14863" width="12.7109375" style="1" customWidth="1"/>
    <col min="14864" max="14864" width="11.5703125" style="1" customWidth="1"/>
    <col min="14865" max="14865" width="12.42578125" style="1" customWidth="1"/>
    <col min="14866" max="14866" width="1.5703125" style="1" customWidth="1"/>
    <col min="14867" max="14867" width="11.42578125" style="1" customWidth="1"/>
    <col min="14868" max="14868" width="12.140625" style="1" customWidth="1"/>
    <col min="14869" max="14869" width="1.7109375" style="1" customWidth="1"/>
    <col min="14870" max="14870" width="13.5703125" style="1" customWidth="1"/>
    <col min="14871" max="15107" width="9.140625" style="1"/>
    <col min="15108" max="15108" width="9.28515625" style="1" customWidth="1"/>
    <col min="15109" max="15109" width="1.7109375" style="1" customWidth="1"/>
    <col min="15110" max="15113" width="12" style="1" customWidth="1"/>
    <col min="15114" max="15114" width="11.85546875" style="1" customWidth="1"/>
    <col min="15115" max="15115" width="10.7109375" style="1" customWidth="1"/>
    <col min="15116" max="15116" width="10.5703125" style="1" customWidth="1"/>
    <col min="15117" max="15117" width="1.140625" style="1" customWidth="1"/>
    <col min="15118" max="15118" width="11.28515625" style="1" customWidth="1"/>
    <col min="15119" max="15119" width="12.7109375" style="1" customWidth="1"/>
    <col min="15120" max="15120" width="11.5703125" style="1" customWidth="1"/>
    <col min="15121" max="15121" width="12.42578125" style="1" customWidth="1"/>
    <col min="15122" max="15122" width="1.5703125" style="1" customWidth="1"/>
    <col min="15123" max="15123" width="11.42578125" style="1" customWidth="1"/>
    <col min="15124" max="15124" width="12.140625" style="1" customWidth="1"/>
    <col min="15125" max="15125" width="1.7109375" style="1" customWidth="1"/>
    <col min="15126" max="15126" width="13.5703125" style="1" customWidth="1"/>
    <col min="15127" max="15363" width="9.140625" style="1"/>
    <col min="15364" max="15364" width="9.28515625" style="1" customWidth="1"/>
    <col min="15365" max="15365" width="1.7109375" style="1" customWidth="1"/>
    <col min="15366" max="15369" width="12" style="1" customWidth="1"/>
    <col min="15370" max="15370" width="11.85546875" style="1" customWidth="1"/>
    <col min="15371" max="15371" width="10.7109375" style="1" customWidth="1"/>
    <col min="15372" max="15372" width="10.5703125" style="1" customWidth="1"/>
    <col min="15373" max="15373" width="1.140625" style="1" customWidth="1"/>
    <col min="15374" max="15374" width="11.28515625" style="1" customWidth="1"/>
    <col min="15375" max="15375" width="12.7109375" style="1" customWidth="1"/>
    <col min="15376" max="15376" width="11.5703125" style="1" customWidth="1"/>
    <col min="15377" max="15377" width="12.42578125" style="1" customWidth="1"/>
    <col min="15378" max="15378" width="1.5703125" style="1" customWidth="1"/>
    <col min="15379" max="15379" width="11.42578125" style="1" customWidth="1"/>
    <col min="15380" max="15380" width="12.140625" style="1" customWidth="1"/>
    <col min="15381" max="15381" width="1.7109375" style="1" customWidth="1"/>
    <col min="15382" max="15382" width="13.5703125" style="1" customWidth="1"/>
    <col min="15383" max="15619" width="9.140625" style="1"/>
    <col min="15620" max="15620" width="9.28515625" style="1" customWidth="1"/>
    <col min="15621" max="15621" width="1.7109375" style="1" customWidth="1"/>
    <col min="15622" max="15625" width="12" style="1" customWidth="1"/>
    <col min="15626" max="15626" width="11.85546875" style="1" customWidth="1"/>
    <col min="15627" max="15627" width="10.7109375" style="1" customWidth="1"/>
    <col min="15628" max="15628" width="10.5703125" style="1" customWidth="1"/>
    <col min="15629" max="15629" width="1.140625" style="1" customWidth="1"/>
    <col min="15630" max="15630" width="11.28515625" style="1" customWidth="1"/>
    <col min="15631" max="15631" width="12.7109375" style="1" customWidth="1"/>
    <col min="15632" max="15632" width="11.5703125" style="1" customWidth="1"/>
    <col min="15633" max="15633" width="12.42578125" style="1" customWidth="1"/>
    <col min="15634" max="15634" width="1.5703125" style="1" customWidth="1"/>
    <col min="15635" max="15635" width="11.42578125" style="1" customWidth="1"/>
    <col min="15636" max="15636" width="12.140625" style="1" customWidth="1"/>
    <col min="15637" max="15637" width="1.7109375" style="1" customWidth="1"/>
    <col min="15638" max="15638" width="13.5703125" style="1" customWidth="1"/>
    <col min="15639" max="15875" width="9.140625" style="1"/>
    <col min="15876" max="15876" width="9.28515625" style="1" customWidth="1"/>
    <col min="15877" max="15877" width="1.7109375" style="1" customWidth="1"/>
    <col min="15878" max="15881" width="12" style="1" customWidth="1"/>
    <col min="15882" max="15882" width="11.85546875" style="1" customWidth="1"/>
    <col min="15883" max="15883" width="10.7109375" style="1" customWidth="1"/>
    <col min="15884" max="15884" width="10.5703125" style="1" customWidth="1"/>
    <col min="15885" max="15885" width="1.140625" style="1" customWidth="1"/>
    <col min="15886" max="15886" width="11.28515625" style="1" customWidth="1"/>
    <col min="15887" max="15887" width="12.7109375" style="1" customWidth="1"/>
    <col min="15888" max="15888" width="11.5703125" style="1" customWidth="1"/>
    <col min="15889" max="15889" width="12.42578125" style="1" customWidth="1"/>
    <col min="15890" max="15890" width="1.5703125" style="1" customWidth="1"/>
    <col min="15891" max="15891" width="11.42578125" style="1" customWidth="1"/>
    <col min="15892" max="15892" width="12.140625" style="1" customWidth="1"/>
    <col min="15893" max="15893" width="1.7109375" style="1" customWidth="1"/>
    <col min="15894" max="15894" width="13.5703125" style="1" customWidth="1"/>
    <col min="15895" max="16131" width="9.140625" style="1"/>
    <col min="16132" max="16132" width="9.28515625" style="1" customWidth="1"/>
    <col min="16133" max="16133" width="1.7109375" style="1" customWidth="1"/>
    <col min="16134" max="16137" width="12" style="1" customWidth="1"/>
    <col min="16138" max="16138" width="11.85546875" style="1" customWidth="1"/>
    <col min="16139" max="16139" width="10.7109375" style="1" customWidth="1"/>
    <col min="16140" max="16140" width="10.5703125" style="1" customWidth="1"/>
    <col min="16141" max="16141" width="1.140625" style="1" customWidth="1"/>
    <col min="16142" max="16142" width="11.28515625" style="1" customWidth="1"/>
    <col min="16143" max="16143" width="12.7109375" style="1" customWidth="1"/>
    <col min="16144" max="16144" width="11.5703125" style="1" customWidth="1"/>
    <col min="16145" max="16145" width="12.42578125" style="1" customWidth="1"/>
    <col min="16146" max="16146" width="1.5703125" style="1" customWidth="1"/>
    <col min="16147" max="16147" width="11.42578125" style="1" customWidth="1"/>
    <col min="16148" max="16148" width="12.140625" style="1" customWidth="1"/>
    <col min="16149" max="16149" width="1.7109375" style="1" customWidth="1"/>
    <col min="16150" max="16150" width="13.5703125" style="1" customWidth="1"/>
    <col min="16151" max="16384" width="9.140625" style="1"/>
  </cols>
  <sheetData>
    <row r="1" spans="1:22" ht="18" x14ac:dyDescent="0.25">
      <c r="A1" s="108" t="s">
        <v>0</v>
      </c>
      <c r="B1" s="108"/>
      <c r="C1" s="108"/>
      <c r="D1" s="108"/>
      <c r="E1" s="108"/>
      <c r="F1" s="108"/>
      <c r="G1" s="108"/>
      <c r="H1" s="108"/>
      <c r="I1" s="108"/>
      <c r="J1" s="108"/>
      <c r="K1" s="108"/>
      <c r="L1" s="108"/>
      <c r="M1" s="108"/>
      <c r="N1" s="108"/>
      <c r="O1" s="108"/>
      <c r="P1" s="108"/>
      <c r="Q1" s="108"/>
      <c r="R1" s="108"/>
      <c r="S1" s="108"/>
      <c r="T1" s="108"/>
      <c r="U1" s="108"/>
      <c r="V1" s="108"/>
    </row>
    <row r="2" spans="1:22" ht="15.75" x14ac:dyDescent="0.25">
      <c r="A2" s="109" t="s">
        <v>1</v>
      </c>
      <c r="B2" s="109"/>
      <c r="C2" s="109"/>
      <c r="D2" s="109"/>
      <c r="E2" s="109"/>
      <c r="F2" s="109"/>
      <c r="G2" s="109"/>
      <c r="H2" s="109"/>
      <c r="I2" s="109"/>
      <c r="J2" s="109"/>
      <c r="K2" s="109"/>
      <c r="L2" s="109"/>
      <c r="M2" s="109"/>
      <c r="N2" s="109"/>
      <c r="O2" s="109"/>
      <c r="P2" s="109"/>
      <c r="Q2" s="109"/>
      <c r="R2" s="109"/>
      <c r="S2" s="109"/>
      <c r="T2" s="109"/>
      <c r="U2" s="109"/>
      <c r="V2" s="109"/>
    </row>
    <row r="3" spans="1:22" s="2" customFormat="1" ht="15.75" x14ac:dyDescent="0.25">
      <c r="A3" s="109" t="s">
        <v>2</v>
      </c>
      <c r="B3" s="109"/>
      <c r="C3" s="109"/>
      <c r="D3" s="109"/>
      <c r="E3" s="109"/>
      <c r="F3" s="109"/>
      <c r="G3" s="109"/>
      <c r="H3" s="109"/>
      <c r="I3" s="109"/>
      <c r="J3" s="109"/>
      <c r="K3" s="109"/>
      <c r="L3" s="109"/>
      <c r="M3" s="109"/>
      <c r="N3" s="109"/>
      <c r="O3" s="109"/>
      <c r="P3" s="109"/>
      <c r="Q3" s="109"/>
      <c r="R3" s="109"/>
      <c r="S3" s="109"/>
      <c r="T3" s="109"/>
      <c r="U3" s="109"/>
      <c r="V3" s="109"/>
    </row>
    <row r="4" spans="1:22"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c r="U4" s="111"/>
      <c r="V4" s="111"/>
    </row>
    <row r="5" spans="1:22" s="3" customFormat="1" x14ac:dyDescent="0.25">
      <c r="A5" s="112" t="s">
        <v>4</v>
      </c>
      <c r="B5" s="112"/>
      <c r="C5" s="112"/>
      <c r="D5" s="112"/>
      <c r="E5" s="112"/>
      <c r="F5" s="112"/>
      <c r="G5" s="112"/>
      <c r="H5" s="112"/>
      <c r="I5" s="112"/>
      <c r="J5" s="112"/>
      <c r="K5" s="112"/>
      <c r="L5" s="112"/>
      <c r="M5" s="112"/>
      <c r="N5" s="112"/>
      <c r="O5" s="112"/>
      <c r="P5" s="112"/>
      <c r="Q5" s="112"/>
      <c r="R5" s="112"/>
      <c r="S5" s="112"/>
      <c r="T5" s="112"/>
      <c r="U5" s="112"/>
      <c r="V5" s="112"/>
    </row>
    <row r="6" spans="1:22" s="2" customFormat="1" x14ac:dyDescent="0.25">
      <c r="A6" s="4"/>
      <c r="B6" s="4"/>
      <c r="C6" s="4"/>
      <c r="D6" s="4"/>
      <c r="E6" s="4"/>
      <c r="F6" s="4"/>
      <c r="G6" s="4"/>
      <c r="H6" s="4"/>
      <c r="I6" s="4"/>
      <c r="J6" s="4"/>
      <c r="K6" s="4"/>
      <c r="L6" s="4"/>
      <c r="M6" s="4"/>
      <c r="N6" s="4"/>
      <c r="O6" s="4"/>
      <c r="P6" s="4"/>
      <c r="Q6" s="4"/>
      <c r="R6" s="4"/>
    </row>
    <row r="7" spans="1:22" s="2" customFormat="1" x14ac:dyDescent="0.25">
      <c r="A7" s="5"/>
      <c r="B7" s="5"/>
      <c r="C7" s="6"/>
      <c r="D7" s="6"/>
      <c r="E7" s="6"/>
      <c r="F7" s="6"/>
      <c r="G7" s="6"/>
      <c r="H7" s="7"/>
      <c r="I7" s="8"/>
      <c r="J7" s="7"/>
      <c r="K7" s="7"/>
      <c r="L7" s="7"/>
      <c r="M7" s="7"/>
      <c r="N7" s="7"/>
      <c r="O7" s="7"/>
      <c r="P7" s="7"/>
      <c r="Q7" s="7"/>
      <c r="R7" s="7"/>
    </row>
    <row r="8" spans="1:22" s="9" customFormat="1" ht="14.25" customHeight="1" x14ac:dyDescent="0.25">
      <c r="A8" s="102" t="s">
        <v>78</v>
      </c>
      <c r="B8" s="103"/>
      <c r="C8" s="103"/>
      <c r="D8" s="103"/>
      <c r="E8" s="103"/>
      <c r="F8" s="103"/>
      <c r="G8" s="103"/>
      <c r="H8" s="103"/>
      <c r="I8" s="103"/>
      <c r="J8" s="103"/>
      <c r="K8" s="103"/>
      <c r="L8" s="103"/>
      <c r="M8" s="103"/>
      <c r="N8" s="103"/>
      <c r="O8" s="103"/>
      <c r="P8" s="103"/>
      <c r="Q8" s="103"/>
      <c r="R8" s="103"/>
      <c r="S8" s="103"/>
      <c r="T8" s="103"/>
      <c r="U8" s="103"/>
      <c r="V8" s="104"/>
    </row>
    <row r="9" spans="1:22" s="2" customFormat="1" ht="9" customHeight="1" x14ac:dyDescent="0.25">
      <c r="A9" s="5"/>
      <c r="B9" s="5"/>
      <c r="C9" s="6"/>
      <c r="D9" s="6"/>
      <c r="E9" s="6"/>
      <c r="F9" s="6"/>
      <c r="G9" s="6"/>
      <c r="H9" s="7"/>
      <c r="I9" s="8"/>
      <c r="J9" s="7"/>
      <c r="K9" s="7"/>
      <c r="L9" s="7"/>
      <c r="M9" s="7"/>
      <c r="N9" s="7"/>
      <c r="O9" s="7"/>
      <c r="P9" s="7"/>
      <c r="Q9" s="7"/>
      <c r="R9" s="7"/>
    </row>
    <row r="10" spans="1:22" s="14" customFormat="1" ht="25.5" x14ac:dyDescent="0.2">
      <c r="A10" s="10"/>
      <c r="B10" s="10"/>
      <c r="C10" s="97" t="s">
        <v>6</v>
      </c>
      <c r="D10" s="98"/>
      <c r="E10" s="98"/>
      <c r="F10" s="98"/>
      <c r="G10" s="98"/>
      <c r="H10" s="98"/>
      <c r="I10" s="98"/>
      <c r="J10" s="11"/>
      <c r="K10" s="12"/>
      <c r="L10" s="97" t="s">
        <v>7</v>
      </c>
      <c r="M10" s="98"/>
      <c r="N10" s="98"/>
      <c r="O10" s="99"/>
      <c r="P10" s="13"/>
      <c r="Q10" s="97" t="s">
        <v>8</v>
      </c>
      <c r="R10" s="99"/>
      <c r="T10" s="78" t="s">
        <v>71</v>
      </c>
    </row>
    <row r="11" spans="1:22" s="19" customFormat="1" ht="12" x14ac:dyDescent="0.2">
      <c r="A11" s="15"/>
      <c r="B11" s="15"/>
      <c r="C11" s="16"/>
      <c r="D11" s="17" t="s">
        <v>9</v>
      </c>
      <c r="E11" s="16"/>
      <c r="F11" s="17" t="s">
        <v>10</v>
      </c>
      <c r="G11" s="16"/>
      <c r="H11" s="18" t="s">
        <v>11</v>
      </c>
      <c r="I11" s="16"/>
      <c r="J11" s="16"/>
      <c r="K11" s="16"/>
      <c r="L11" s="17" t="s">
        <v>10</v>
      </c>
      <c r="M11" s="17"/>
      <c r="N11" s="17" t="s">
        <v>9</v>
      </c>
      <c r="O11" s="17" t="s">
        <v>10</v>
      </c>
      <c r="Q11" s="17" t="s">
        <v>10</v>
      </c>
      <c r="R11" s="17" t="s">
        <v>10</v>
      </c>
      <c r="T11" s="22" t="s">
        <v>72</v>
      </c>
      <c r="V11" s="17" t="s">
        <v>10</v>
      </c>
    </row>
    <row r="12" spans="1:22" s="22" customFormat="1" ht="12" x14ac:dyDescent="0.2">
      <c r="A12" s="20"/>
      <c r="B12" s="20"/>
      <c r="C12" s="17" t="s">
        <v>12</v>
      </c>
      <c r="D12" s="21" t="s">
        <v>13</v>
      </c>
      <c r="E12" s="17" t="s">
        <v>12</v>
      </c>
      <c r="F12" s="17" t="s">
        <v>14</v>
      </c>
      <c r="G12" s="17"/>
      <c r="H12" s="18" t="s">
        <v>15</v>
      </c>
      <c r="I12" s="17" t="s">
        <v>16</v>
      </c>
      <c r="J12" s="17"/>
      <c r="K12" s="17"/>
      <c r="L12" s="22" t="s">
        <v>11</v>
      </c>
      <c r="M12" s="17" t="s">
        <v>17</v>
      </c>
      <c r="N12" s="17" t="s">
        <v>17</v>
      </c>
      <c r="O12" s="17" t="s">
        <v>17</v>
      </c>
      <c r="Q12" s="22" t="s">
        <v>11</v>
      </c>
      <c r="R12" s="17" t="s">
        <v>18</v>
      </c>
      <c r="T12" s="22" t="s">
        <v>73</v>
      </c>
      <c r="V12" s="17" t="s">
        <v>10</v>
      </c>
    </row>
    <row r="13" spans="1:22" s="22" customFormat="1" ht="12" x14ac:dyDescent="0.2">
      <c r="A13" s="23" t="s">
        <v>19</v>
      </c>
      <c r="B13" s="23"/>
      <c r="C13" s="24" t="s">
        <v>20</v>
      </c>
      <c r="D13" s="24" t="s">
        <v>12</v>
      </c>
      <c r="E13" s="24" t="s">
        <v>21</v>
      </c>
      <c r="F13" s="24" t="s">
        <v>22</v>
      </c>
      <c r="G13" s="24"/>
      <c r="H13" s="25" t="s">
        <v>23</v>
      </c>
      <c r="I13" s="24" t="s">
        <v>24</v>
      </c>
      <c r="J13" s="21"/>
      <c r="K13" s="21"/>
      <c r="L13" s="24" t="s">
        <v>25</v>
      </c>
      <c r="M13" s="24" t="s">
        <v>26</v>
      </c>
      <c r="N13" s="24" t="s">
        <v>12</v>
      </c>
      <c r="O13" s="24" t="s">
        <v>22</v>
      </c>
      <c r="P13" s="26"/>
      <c r="Q13" s="24" t="s">
        <v>8</v>
      </c>
      <c r="R13" s="24" t="s">
        <v>22</v>
      </c>
      <c r="T13" s="79" t="s">
        <v>22</v>
      </c>
      <c r="V13" s="24" t="s">
        <v>27</v>
      </c>
    </row>
    <row r="14" spans="1:22" x14ac:dyDescent="0.25">
      <c r="A14" s="5">
        <v>43922</v>
      </c>
      <c r="C14" s="27"/>
      <c r="D14" s="27"/>
      <c r="E14" s="27"/>
      <c r="F14" s="27"/>
      <c r="G14" s="27"/>
      <c r="H14" s="28"/>
      <c r="I14" s="29"/>
      <c r="L14" s="28"/>
      <c r="N14" s="27"/>
      <c r="Q14" s="28"/>
      <c r="V14" s="27">
        <f>F14+O14+R14+T14</f>
        <v>0</v>
      </c>
    </row>
    <row r="15" spans="1:22" x14ac:dyDescent="0.25">
      <c r="A15" s="5">
        <v>43952</v>
      </c>
      <c r="C15" s="27"/>
      <c r="D15" s="27"/>
      <c r="E15" s="27"/>
      <c r="F15" s="27"/>
      <c r="G15" s="30"/>
      <c r="H15" s="28"/>
      <c r="I15" s="29"/>
      <c r="K15" s="30"/>
      <c r="L15" s="28"/>
      <c r="N15" s="27"/>
      <c r="P15" s="30"/>
      <c r="Q15" s="28"/>
      <c r="V15" s="27">
        <f t="shared" ref="V15:V25" si="0">F15+O15+R15+T15</f>
        <v>0</v>
      </c>
    </row>
    <row r="16" spans="1:22" x14ac:dyDescent="0.25">
      <c r="A16" s="5">
        <v>43983</v>
      </c>
      <c r="C16" s="27"/>
      <c r="D16" s="27"/>
      <c r="E16" s="27"/>
      <c r="F16" s="27"/>
      <c r="G16" s="30"/>
      <c r="H16" s="28"/>
      <c r="I16" s="29"/>
      <c r="K16" s="30"/>
      <c r="L16" s="28"/>
      <c r="N16" s="27"/>
      <c r="P16" s="30"/>
      <c r="Q16" s="28"/>
      <c r="V16" s="27">
        <f t="shared" si="0"/>
        <v>0</v>
      </c>
    </row>
    <row r="17" spans="1:22" x14ac:dyDescent="0.25">
      <c r="A17" s="5">
        <v>44013</v>
      </c>
      <c r="C17" s="27"/>
      <c r="D17" s="27"/>
      <c r="E17" s="27"/>
      <c r="F17" s="27"/>
      <c r="G17" s="31"/>
      <c r="H17" s="28"/>
      <c r="I17" s="29"/>
      <c r="K17" s="30"/>
      <c r="L17" s="28"/>
      <c r="N17" s="27"/>
      <c r="P17" s="30"/>
      <c r="Q17" s="28"/>
      <c r="V17" s="27">
        <f t="shared" si="0"/>
        <v>0</v>
      </c>
    </row>
    <row r="18" spans="1:22" x14ac:dyDescent="0.25">
      <c r="A18" s="5">
        <v>44044</v>
      </c>
      <c r="C18" s="27"/>
      <c r="D18" s="27"/>
      <c r="E18" s="27"/>
      <c r="F18" s="27"/>
      <c r="G18" s="31"/>
      <c r="H18" s="28"/>
      <c r="I18" s="29"/>
      <c r="K18" s="30"/>
      <c r="L18" s="28"/>
      <c r="N18" s="27"/>
      <c r="P18" s="30"/>
      <c r="Q18" s="28"/>
      <c r="T18" s="29"/>
      <c r="V18" s="27">
        <f t="shared" si="0"/>
        <v>0</v>
      </c>
    </row>
    <row r="19" spans="1:22" x14ac:dyDescent="0.25">
      <c r="A19" s="5">
        <v>44075</v>
      </c>
      <c r="C19" s="27">
        <v>54447578.43</v>
      </c>
      <c r="D19" s="27">
        <v>552039.81999999995</v>
      </c>
      <c r="E19" s="27">
        <v>49202176.030000001</v>
      </c>
      <c r="F19" s="27">
        <v>4693362.58</v>
      </c>
      <c r="G19" s="31"/>
      <c r="H19" s="28">
        <v>839.36</v>
      </c>
      <c r="I19" s="29">
        <f>F19/H19/22</f>
        <v>254.16348494957199</v>
      </c>
      <c r="K19" s="30"/>
      <c r="L19" s="28">
        <v>9</v>
      </c>
      <c r="M19" s="29">
        <v>1013862</v>
      </c>
      <c r="N19" s="27">
        <v>0</v>
      </c>
      <c r="O19" s="29">
        <v>241232.75</v>
      </c>
      <c r="P19" s="30"/>
      <c r="Q19" s="28">
        <v>0</v>
      </c>
      <c r="R19" s="29">
        <v>0</v>
      </c>
      <c r="T19" s="29">
        <v>398497.48</v>
      </c>
      <c r="V19" s="27">
        <f>F19+O19+R19+T19</f>
        <v>5333092.8100000005</v>
      </c>
    </row>
    <row r="20" spans="1:22" x14ac:dyDescent="0.25">
      <c r="A20" s="5">
        <v>44105</v>
      </c>
      <c r="C20" s="27">
        <v>96956929.200000003</v>
      </c>
      <c r="D20" s="27">
        <v>1605101.92</v>
      </c>
      <c r="E20" s="27">
        <v>87757639.219999999</v>
      </c>
      <c r="F20" s="27">
        <v>7594188.0599999996</v>
      </c>
      <c r="G20" s="31"/>
      <c r="H20" s="28">
        <v>974</v>
      </c>
      <c r="I20" s="29">
        <f>F20/H20/31</f>
        <v>251.51315029476055</v>
      </c>
      <c r="K20" s="30"/>
      <c r="L20" s="28">
        <v>16.96</v>
      </c>
      <c r="M20" s="29">
        <v>6481794</v>
      </c>
      <c r="N20" s="27">
        <v>0</v>
      </c>
      <c r="O20" s="29">
        <v>1001189</v>
      </c>
      <c r="P20" s="30"/>
      <c r="Q20" s="28">
        <v>0</v>
      </c>
      <c r="R20" s="29">
        <v>0</v>
      </c>
      <c r="T20" s="29">
        <v>771299.4</v>
      </c>
      <c r="V20" s="27">
        <f t="shared" si="0"/>
        <v>9366676.459999999</v>
      </c>
    </row>
    <row r="21" spans="1:22" x14ac:dyDescent="0.25">
      <c r="A21" s="5">
        <v>44136</v>
      </c>
      <c r="C21" s="27">
        <v>76238195.310000002</v>
      </c>
      <c r="D21" s="27">
        <v>1218345.04</v>
      </c>
      <c r="E21" s="27">
        <v>69214003.719999999</v>
      </c>
      <c r="F21" s="27">
        <v>5805846.5</v>
      </c>
      <c r="G21" s="31"/>
      <c r="H21" s="28">
        <v>989</v>
      </c>
      <c r="I21" s="29">
        <f>F21/H21/30</f>
        <v>195.68070441523423</v>
      </c>
      <c r="K21" s="30"/>
      <c r="L21" s="28">
        <v>22.83</v>
      </c>
      <c r="M21" s="29">
        <v>5805247</v>
      </c>
      <c r="N21" s="27">
        <v>0</v>
      </c>
      <c r="O21" s="29">
        <v>833044.5</v>
      </c>
      <c r="P21" s="30"/>
      <c r="Q21" s="28">
        <v>0</v>
      </c>
      <c r="R21" s="29">
        <v>0</v>
      </c>
      <c r="T21" s="29">
        <v>949710.45</v>
      </c>
      <c r="V21" s="27">
        <f t="shared" si="0"/>
        <v>7588601.4500000002</v>
      </c>
    </row>
    <row r="22" spans="1:22" x14ac:dyDescent="0.25">
      <c r="A22" s="5">
        <v>44166</v>
      </c>
      <c r="C22" s="27">
        <v>66245533.539999999</v>
      </c>
      <c r="D22" s="27">
        <v>970339.58</v>
      </c>
      <c r="E22" s="27">
        <v>60308192.210000001</v>
      </c>
      <c r="F22" s="27">
        <v>4967001.75</v>
      </c>
      <c r="G22" s="31"/>
      <c r="H22" s="28">
        <v>979</v>
      </c>
      <c r="I22" s="29">
        <f>F22/H22/31</f>
        <v>163.6627813107516</v>
      </c>
      <c r="K22" s="30"/>
      <c r="L22" s="28">
        <v>23</v>
      </c>
      <c r="M22" s="29">
        <v>4410786.5</v>
      </c>
      <c r="N22" s="27">
        <v>0</v>
      </c>
      <c r="O22" s="29">
        <v>998540.5</v>
      </c>
      <c r="P22" s="30"/>
      <c r="Q22" s="28">
        <v>0</v>
      </c>
      <c r="R22" s="29">
        <v>0</v>
      </c>
      <c r="T22" s="29">
        <v>922717.54</v>
      </c>
      <c r="V22" s="27">
        <f t="shared" si="0"/>
        <v>6888259.79</v>
      </c>
    </row>
    <row r="23" spans="1:22" x14ac:dyDescent="0.25">
      <c r="A23" s="5">
        <v>44197</v>
      </c>
      <c r="C23" s="27">
        <v>80216646.109999999</v>
      </c>
      <c r="D23" s="27">
        <v>972785.82</v>
      </c>
      <c r="E23" s="27">
        <v>73003726.579999998</v>
      </c>
      <c r="F23" s="27">
        <v>6240133.71</v>
      </c>
      <c r="G23" s="31"/>
      <c r="H23" s="28">
        <v>983.83</v>
      </c>
      <c r="I23" s="29">
        <f>F23/H23/31</f>
        <v>204.60306740641332</v>
      </c>
      <c r="K23" s="30"/>
      <c r="L23" s="28">
        <v>23</v>
      </c>
      <c r="M23" s="29">
        <v>4956258</v>
      </c>
      <c r="N23" s="27">
        <v>0</v>
      </c>
      <c r="O23" s="29">
        <v>501246.25</v>
      </c>
      <c r="P23" s="30"/>
      <c r="Q23" s="28">
        <v>0</v>
      </c>
      <c r="R23" s="29">
        <v>0</v>
      </c>
      <c r="T23" s="29">
        <v>1270812.3600000001</v>
      </c>
      <c r="V23" s="27">
        <f t="shared" si="0"/>
        <v>8012192.3200000003</v>
      </c>
    </row>
    <row r="24" spans="1:22" x14ac:dyDescent="0.25">
      <c r="A24" s="5">
        <v>44228</v>
      </c>
      <c r="C24" s="27">
        <v>85390056.989999995</v>
      </c>
      <c r="D24" s="27">
        <v>1018391.13</v>
      </c>
      <c r="E24" s="27">
        <v>77698629.239999995</v>
      </c>
      <c r="F24" s="27">
        <v>6673036.6200000001</v>
      </c>
      <c r="G24" s="31"/>
      <c r="H24" s="28">
        <v>972.35</v>
      </c>
      <c r="I24" s="29">
        <f>F24/H24/28</f>
        <v>245.09974436012899</v>
      </c>
      <c r="K24" s="30"/>
      <c r="L24" s="28">
        <v>23</v>
      </c>
      <c r="M24" s="29">
        <v>5241745</v>
      </c>
      <c r="N24" s="27">
        <v>0</v>
      </c>
      <c r="O24" s="29">
        <v>752857.5</v>
      </c>
      <c r="P24" s="30"/>
      <c r="Q24" s="28">
        <v>0</v>
      </c>
      <c r="R24" s="29">
        <v>0</v>
      </c>
      <c r="T24" s="29">
        <v>376117.59</v>
      </c>
      <c r="V24" s="27">
        <f t="shared" si="0"/>
        <v>7802011.71</v>
      </c>
    </row>
    <row r="25" spans="1:22" x14ac:dyDescent="0.25">
      <c r="A25" s="5">
        <v>44256</v>
      </c>
      <c r="C25" s="27">
        <v>111135422.87</v>
      </c>
      <c r="D25" s="27">
        <v>1188884.56</v>
      </c>
      <c r="E25" s="27">
        <v>101123814.88</v>
      </c>
      <c r="F25" s="27">
        <v>8822723.4299999997</v>
      </c>
      <c r="G25" s="31"/>
      <c r="H25" s="28">
        <v>989</v>
      </c>
      <c r="I25" s="29">
        <f>F25/H25/31</f>
        <v>287.76944551355228</v>
      </c>
      <c r="K25" s="30"/>
      <c r="L25" s="28">
        <v>23.96</v>
      </c>
      <c r="M25" s="29">
        <v>6823336</v>
      </c>
      <c r="N25" s="27">
        <v>0</v>
      </c>
      <c r="O25" s="29">
        <v>1156141.5</v>
      </c>
      <c r="P25" s="30"/>
      <c r="Q25" s="28">
        <v>0</v>
      </c>
      <c r="R25" s="29">
        <v>0</v>
      </c>
      <c r="T25" s="29">
        <v>697149.35</v>
      </c>
      <c r="V25" s="27">
        <f t="shared" si="0"/>
        <v>10676014.279999999</v>
      </c>
    </row>
    <row r="26" spans="1:22" ht="15.75" thickBot="1" x14ac:dyDescent="0.3">
      <c r="A26" s="5" t="s">
        <v>28</v>
      </c>
      <c r="C26" s="32">
        <f>SUM(C14:C25)</f>
        <v>570630362.45000005</v>
      </c>
      <c r="D26" s="32">
        <f t="shared" ref="D26:E26" si="1">SUM(D14:D25)</f>
        <v>7525887.8699999992</v>
      </c>
      <c r="E26" s="32">
        <f t="shared" si="1"/>
        <v>518308181.88</v>
      </c>
      <c r="F26" s="32">
        <f>SUM(F14:F25)</f>
        <v>44796292.649999999</v>
      </c>
      <c r="G26" s="32"/>
      <c r="H26" s="33">
        <v>965.99</v>
      </c>
      <c r="I26" s="34">
        <f>F26/H26/204</f>
        <v>227.32085203049843</v>
      </c>
      <c r="J26" s="35"/>
      <c r="K26" s="27"/>
      <c r="L26" s="33">
        <v>21.69</v>
      </c>
      <c r="M26" s="32">
        <f>SUM(M14:M25)</f>
        <v>34733028.5</v>
      </c>
      <c r="N26" s="32">
        <f t="shared" ref="N26:O26" si="2">SUM(N14:N25)</f>
        <v>0</v>
      </c>
      <c r="O26" s="32">
        <f t="shared" si="2"/>
        <v>5484252</v>
      </c>
      <c r="P26" s="36"/>
      <c r="Q26" s="33">
        <f>Q14</f>
        <v>0</v>
      </c>
      <c r="R26" s="32">
        <f>SUM(R14:R25)</f>
        <v>0</v>
      </c>
      <c r="S26" s="36"/>
      <c r="T26" s="32">
        <f>SUM(T14:T25)</f>
        <v>5386304.1699999999</v>
      </c>
      <c r="U26" s="36"/>
      <c r="V26" s="32">
        <f>SUM(V14:V25)</f>
        <v>55666848.82</v>
      </c>
    </row>
    <row r="27" spans="1:22" ht="10.5" customHeight="1" thickTop="1" x14ac:dyDescent="0.25">
      <c r="C27" s="35"/>
      <c r="D27" s="35"/>
      <c r="E27" s="35"/>
      <c r="F27" s="35"/>
      <c r="G27" s="35"/>
      <c r="H27" s="35"/>
      <c r="J27" s="27"/>
      <c r="L27" s="37"/>
      <c r="M27" s="35"/>
      <c r="N27" s="35"/>
      <c r="O27" s="35"/>
      <c r="P27" s="35"/>
      <c r="Q27" s="37"/>
      <c r="R27" s="35"/>
    </row>
    <row r="28" spans="1:22" s="41" customFormat="1" x14ac:dyDescent="0.25">
      <c r="A28" s="38"/>
      <c r="B28" s="38"/>
      <c r="C28" s="39"/>
      <c r="D28" s="40">
        <f>D26/$C$26</f>
        <v>1.3188726652552482E-2</v>
      </c>
      <c r="E28" s="40">
        <f>E26/$C$26</f>
        <v>0.90830810273509655</v>
      </c>
      <c r="F28" s="40">
        <f>F26/$C$26</f>
        <v>7.8503170524728522E-2</v>
      </c>
      <c r="G28" s="40"/>
      <c r="H28" s="39"/>
      <c r="L28" s="39"/>
      <c r="M28" s="39"/>
      <c r="N28" s="39"/>
      <c r="O28" s="39">
        <f>O26/$M$26</f>
        <v>0.15789731667078785</v>
      </c>
      <c r="P28" s="39"/>
      <c r="Q28" s="39"/>
      <c r="R28" s="39"/>
    </row>
    <row r="29" spans="1:22" s="41" customFormat="1" x14ac:dyDescent="0.25">
      <c r="A29" s="38"/>
      <c r="B29" s="38"/>
      <c r="C29" s="39"/>
      <c r="D29" s="39"/>
      <c r="E29" s="39"/>
      <c r="F29" s="39"/>
      <c r="G29" s="39"/>
      <c r="H29" s="39"/>
      <c r="L29" s="39"/>
      <c r="M29" s="39"/>
      <c r="N29" s="39"/>
      <c r="O29" s="39"/>
      <c r="P29" s="39"/>
      <c r="Q29" s="39"/>
      <c r="R29" s="39"/>
    </row>
    <row r="30" spans="1:22"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3"/>
      <c r="U30" s="103"/>
      <c r="V30" s="104"/>
    </row>
    <row r="31" spans="1:22" s="43" customFormat="1" x14ac:dyDescent="0.25">
      <c r="A31" s="42"/>
      <c r="B31" s="42"/>
      <c r="C31" s="42"/>
      <c r="D31" s="42"/>
      <c r="E31" s="42"/>
      <c r="F31" s="42"/>
      <c r="G31" s="42"/>
      <c r="H31" s="42"/>
      <c r="I31" s="42"/>
      <c r="J31" s="42"/>
      <c r="K31" s="42"/>
      <c r="L31" s="42"/>
      <c r="M31" s="42"/>
      <c r="N31" s="42"/>
      <c r="O31" s="42"/>
      <c r="P31" s="42"/>
      <c r="Q31" s="42"/>
      <c r="R31" s="42"/>
    </row>
    <row r="32" spans="1:22" s="43" customFormat="1" x14ac:dyDescent="0.25">
      <c r="A32" s="42"/>
      <c r="B32" s="42"/>
      <c r="C32" s="42"/>
      <c r="D32" s="42"/>
      <c r="E32" s="42"/>
      <c r="F32" s="42"/>
      <c r="G32" s="42"/>
      <c r="H32" s="105" t="s">
        <v>30</v>
      </c>
      <c r="I32" s="106"/>
      <c r="J32" s="106"/>
      <c r="K32" s="106"/>
      <c r="L32" s="106"/>
      <c r="M32" s="106"/>
      <c r="N32" s="106"/>
      <c r="O32" s="106"/>
      <c r="P32" s="106"/>
      <c r="Q32" s="107"/>
      <c r="R32" s="44"/>
    </row>
    <row r="33" spans="1:22" s="45" customFormat="1" ht="12" x14ac:dyDescent="0.2">
      <c r="F33" s="45" t="s">
        <v>31</v>
      </c>
      <c r="H33" s="46" t="s">
        <v>32</v>
      </c>
      <c r="I33" s="46" t="s">
        <v>33</v>
      </c>
      <c r="J33" s="46" t="s">
        <v>34</v>
      </c>
      <c r="K33" s="47"/>
      <c r="L33" s="47"/>
      <c r="M33" s="48"/>
      <c r="N33" s="48"/>
      <c r="O33" s="48"/>
      <c r="P33" s="48"/>
      <c r="Q33" s="48"/>
      <c r="R33" s="49"/>
    </row>
    <row r="34" spans="1:22" s="45" customFormat="1" ht="12.75" customHeight="1" x14ac:dyDescent="0.2">
      <c r="C34" s="17" t="s">
        <v>35</v>
      </c>
      <c r="D34" s="45" t="s">
        <v>10</v>
      </c>
      <c r="E34" s="45" t="s">
        <v>36</v>
      </c>
      <c r="F34" s="45" t="s">
        <v>37</v>
      </c>
      <c r="H34" s="46" t="s">
        <v>38</v>
      </c>
      <c r="I34" s="46" t="s">
        <v>39</v>
      </c>
      <c r="J34" s="46" t="s">
        <v>40</v>
      </c>
      <c r="K34" s="47"/>
      <c r="L34" s="95" t="s">
        <v>41</v>
      </c>
      <c r="M34" s="95"/>
      <c r="N34" s="95"/>
      <c r="O34" s="95"/>
      <c r="P34" s="95"/>
      <c r="Q34" s="95"/>
      <c r="R34" s="50"/>
    </row>
    <row r="35" spans="1:22" s="45" customFormat="1" ht="12" x14ac:dyDescent="0.2">
      <c r="C35" s="24" t="s">
        <v>42</v>
      </c>
      <c r="D35" s="51" t="s">
        <v>43</v>
      </c>
      <c r="E35" s="51" t="s">
        <v>44</v>
      </c>
      <c r="F35" s="51" t="s">
        <v>45</v>
      </c>
      <c r="G35" s="49"/>
      <c r="H35" s="52" t="s">
        <v>46</v>
      </c>
      <c r="I35" s="52" t="s">
        <v>47</v>
      </c>
      <c r="J35" s="52" t="s">
        <v>48</v>
      </c>
      <c r="K35" s="82"/>
      <c r="L35" s="82" t="s">
        <v>49</v>
      </c>
      <c r="M35" s="82" t="s">
        <v>50</v>
      </c>
      <c r="N35" s="82" t="s">
        <v>51</v>
      </c>
      <c r="O35" s="82" t="s">
        <v>52</v>
      </c>
      <c r="P35" s="54"/>
      <c r="Q35" s="82" t="s">
        <v>53</v>
      </c>
    </row>
    <row r="36" spans="1:22" s="41" customFormat="1" x14ac:dyDescent="0.25">
      <c r="A36" s="5">
        <v>43922</v>
      </c>
      <c r="B36" s="38"/>
      <c r="C36" s="35">
        <f>(F14*0.63)+(O14+R14+T14)*0.9</f>
        <v>0</v>
      </c>
      <c r="D36" s="35">
        <f>(F14*0.37)+(O14+R14+T14)*0.1</f>
        <v>0</v>
      </c>
      <c r="E36" s="27"/>
      <c r="F36" s="27"/>
      <c r="H36" s="35">
        <f>F14*0.37*0.8+(O14+R14+T14)*0.1*0.8+((E36+F36)*0.8)</f>
        <v>0</v>
      </c>
      <c r="I36" s="35">
        <f>F14*0.37*0.05+(O14+R14+T14)*0.1*0.05+((E36+F36)*0.05)</f>
        <v>0</v>
      </c>
      <c r="J36" s="35">
        <f>F14*0.37*0.05+(O14+R14+T14)*0.1*0.05+((E36+F36)*0.05)</f>
        <v>0</v>
      </c>
      <c r="L36" s="35">
        <f>(F14*0.37*0.1+(O14+R14+T14)*0.1*0.1)*200600/373770+((E36+F36)*0.1*200600/373770)</f>
        <v>0</v>
      </c>
      <c r="M36" s="35">
        <f>(F14*0.37*0.1+(O14+R14+T14)*0.1*0.1)*41600/373770+((E36+F36)*0.1*41600/373770)</f>
        <v>0</v>
      </c>
      <c r="N36" s="35">
        <f>(F14*0.37*0.1+(O14+R14+T14)*0.1*0.1)*9989/373770+((E36+F36)*0.1*9989/373770)</f>
        <v>0</v>
      </c>
      <c r="O36" s="35">
        <f>(F14*0.37*0.1+(O14+R14+T14)*0.1*0.1)*101564/373770+((E36+F36)*0.1*101564/373770)</f>
        <v>0</v>
      </c>
      <c r="P36" s="39"/>
      <c r="Q36" s="35">
        <f>(F14*0.37*0.1+(O14+R14+T14)*0.1*0.1)*20017/373770+((E36+F36)*0.1*20017/373770)</f>
        <v>0</v>
      </c>
    </row>
    <row r="37" spans="1:22" s="41" customFormat="1" x14ac:dyDescent="0.25">
      <c r="A37" s="5">
        <v>43952</v>
      </c>
      <c r="B37" s="38"/>
      <c r="C37" s="35">
        <f t="shared" ref="C37:C47" si="3">(F15*0.63)+(O15+R15+T15)*0.9</f>
        <v>0</v>
      </c>
      <c r="D37" s="35">
        <f t="shared" ref="D37:D47" si="4">(F15*0.37)+(O15+R15+T15)*0.1</f>
        <v>0</v>
      </c>
      <c r="E37" s="27"/>
      <c r="F37" s="27"/>
      <c r="H37" s="35">
        <f t="shared" ref="H37:H47" si="5">F15*0.37*0.8+(O15+R15+T15)*0.1*0.8+((E37+F37)*0.8)</f>
        <v>0</v>
      </c>
      <c r="I37" s="35">
        <f t="shared" ref="I37:I47" si="6">F15*0.37*0.05+(O15+R15+T15)*0.1*0.05+((E37+F37)*0.05)</f>
        <v>0</v>
      </c>
      <c r="J37" s="35">
        <f t="shared" ref="J37:J47" si="7">F15*0.37*0.05+(O15+R15+T15)*0.1*0.05+((E37+F37)*0.05)</f>
        <v>0</v>
      </c>
      <c r="L37" s="35">
        <f t="shared" ref="L37:L47" si="8">(F15*0.37*0.1+(O15+R15+T15)*0.1*0.1)*200600/373770+((E37+F37)*0.1*200600/373770)</f>
        <v>0</v>
      </c>
      <c r="M37" s="35">
        <f t="shared" ref="M37:M47" si="9">(F15*0.37*0.1+(O15+R15+T15)*0.1*0.1)*41600/373770+((E37+F37)*0.1*41600/373770)</f>
        <v>0</v>
      </c>
      <c r="N37" s="35">
        <f t="shared" ref="N37:N47" si="10">(F15*0.37*0.1+(O15+R15+T15)*0.1*0.1)*9989/373770+((E37+F37)*0.1*9989/373770)</f>
        <v>0</v>
      </c>
      <c r="O37" s="35">
        <f t="shared" ref="O37:O47" si="11">(F15*0.37*0.1+(O15+R15+T15)*0.1*0.1)*101564/373770+((E37+F37)*0.1*101564/373770)</f>
        <v>0</v>
      </c>
      <c r="P37" s="39"/>
      <c r="Q37" s="35">
        <f t="shared" ref="Q37:Q47" si="12">(F15*0.37*0.1+(O15+R15+T15)*0.1*0.1)*20017/373770+((E37+F37)*0.1*20017/373770)</f>
        <v>0</v>
      </c>
      <c r="S37" s="29"/>
      <c r="T37" s="29"/>
      <c r="U37" s="29"/>
      <c r="V37" s="29"/>
    </row>
    <row r="38" spans="1:22" s="41" customFormat="1" x14ac:dyDescent="0.25">
      <c r="A38" s="5">
        <v>43983</v>
      </c>
      <c r="B38" s="38"/>
      <c r="C38" s="35">
        <f t="shared" si="3"/>
        <v>0</v>
      </c>
      <c r="D38" s="35">
        <f t="shared" si="4"/>
        <v>0</v>
      </c>
      <c r="E38" s="27"/>
      <c r="F38" s="27"/>
      <c r="H38" s="35">
        <f t="shared" si="5"/>
        <v>0</v>
      </c>
      <c r="I38" s="35">
        <f t="shared" si="6"/>
        <v>0</v>
      </c>
      <c r="J38" s="35">
        <f t="shared" si="7"/>
        <v>0</v>
      </c>
      <c r="L38" s="35">
        <f t="shared" si="8"/>
        <v>0</v>
      </c>
      <c r="M38" s="35">
        <f t="shared" si="9"/>
        <v>0</v>
      </c>
      <c r="N38" s="35">
        <f t="shared" si="10"/>
        <v>0</v>
      </c>
      <c r="O38" s="35">
        <f t="shared" si="11"/>
        <v>0</v>
      </c>
      <c r="P38" s="39"/>
      <c r="Q38" s="35">
        <f t="shared" si="12"/>
        <v>0</v>
      </c>
      <c r="S38" s="29"/>
      <c r="T38" s="29"/>
      <c r="U38" s="29"/>
      <c r="V38" s="29"/>
    </row>
    <row r="39" spans="1:22" s="41" customFormat="1" x14ac:dyDescent="0.25">
      <c r="A39" s="5">
        <v>44013</v>
      </c>
      <c r="B39" s="38"/>
      <c r="C39" s="35">
        <f t="shared" si="3"/>
        <v>0</v>
      </c>
      <c r="D39" s="35">
        <f t="shared" si="4"/>
        <v>0</v>
      </c>
      <c r="E39" s="27"/>
      <c r="F39" s="27"/>
      <c r="H39" s="35">
        <f t="shared" si="5"/>
        <v>0</v>
      </c>
      <c r="I39" s="35">
        <f t="shared" si="6"/>
        <v>0</v>
      </c>
      <c r="J39" s="35">
        <f t="shared" si="7"/>
        <v>0</v>
      </c>
      <c r="L39" s="35">
        <f t="shared" si="8"/>
        <v>0</v>
      </c>
      <c r="M39" s="35">
        <f t="shared" si="9"/>
        <v>0</v>
      </c>
      <c r="N39" s="35">
        <f t="shared" si="10"/>
        <v>0</v>
      </c>
      <c r="O39" s="35">
        <f t="shared" si="11"/>
        <v>0</v>
      </c>
      <c r="P39" s="39"/>
      <c r="Q39" s="35">
        <f t="shared" si="12"/>
        <v>0</v>
      </c>
      <c r="S39" s="29"/>
      <c r="T39" s="29"/>
      <c r="U39" s="29"/>
      <c r="V39" s="29"/>
    </row>
    <row r="40" spans="1:22" s="41" customFormat="1" x14ac:dyDescent="0.25">
      <c r="A40" s="5">
        <v>44044</v>
      </c>
      <c r="B40" s="38"/>
      <c r="C40" s="35">
        <f t="shared" si="3"/>
        <v>0</v>
      </c>
      <c r="D40" s="35">
        <f t="shared" si="4"/>
        <v>0</v>
      </c>
      <c r="E40" s="27"/>
      <c r="F40" s="27"/>
      <c r="H40" s="35">
        <f t="shared" si="5"/>
        <v>0</v>
      </c>
      <c r="I40" s="35">
        <f t="shared" si="6"/>
        <v>0</v>
      </c>
      <c r="J40" s="35">
        <f t="shared" si="7"/>
        <v>0</v>
      </c>
      <c r="L40" s="35">
        <f t="shared" si="8"/>
        <v>0</v>
      </c>
      <c r="M40" s="35">
        <f t="shared" si="9"/>
        <v>0</v>
      </c>
      <c r="N40" s="35">
        <f t="shared" si="10"/>
        <v>0</v>
      </c>
      <c r="O40" s="35">
        <f t="shared" si="11"/>
        <v>0</v>
      </c>
      <c r="P40" s="39"/>
      <c r="Q40" s="35">
        <f t="shared" si="12"/>
        <v>0</v>
      </c>
      <c r="S40" s="29"/>
      <c r="T40" s="29"/>
      <c r="U40" s="29"/>
      <c r="V40" s="29"/>
    </row>
    <row r="41" spans="1:22" s="41" customFormat="1" x14ac:dyDescent="0.25">
      <c r="A41" s="5">
        <v>44075</v>
      </c>
      <c r="B41" s="38"/>
      <c r="C41" s="35">
        <f t="shared" si="3"/>
        <v>3532575.6324</v>
      </c>
      <c r="D41" s="35">
        <f t="shared" si="4"/>
        <v>1800517.1776000001</v>
      </c>
      <c r="E41" s="27">
        <v>33553.949999999997</v>
      </c>
      <c r="F41" s="27">
        <v>12913.27</v>
      </c>
      <c r="G41" s="31"/>
      <c r="H41" s="35">
        <f t="shared" si="5"/>
        <v>1477587.5180800003</v>
      </c>
      <c r="I41" s="35">
        <f t="shared" si="6"/>
        <v>92349.219880000019</v>
      </c>
      <c r="J41" s="35">
        <f t="shared" si="7"/>
        <v>92349.219880000019</v>
      </c>
      <c r="L41" s="35">
        <f t="shared" si="8"/>
        <v>99126.486919378251</v>
      </c>
      <c r="M41" s="35">
        <f t="shared" si="9"/>
        <v>20556.63936114723</v>
      </c>
      <c r="N41" s="35">
        <f t="shared" si="10"/>
        <v>4936.0641965985515</v>
      </c>
      <c r="O41" s="35">
        <f t="shared" si="11"/>
        <v>50187.849040277826</v>
      </c>
      <c r="P41" s="39"/>
      <c r="Q41" s="35">
        <f t="shared" si="12"/>
        <v>9891.400242598178</v>
      </c>
      <c r="S41" s="29"/>
      <c r="T41" s="29"/>
      <c r="U41" s="29"/>
      <c r="V41" s="29"/>
    </row>
    <row r="42" spans="1:22" s="41" customFormat="1" x14ac:dyDescent="0.25">
      <c r="A42" s="5">
        <v>44105</v>
      </c>
      <c r="B42" s="38"/>
      <c r="C42" s="35">
        <f>(F20*0.63)+(O20+R20+T20)*0.9</f>
        <v>6379578.0377999991</v>
      </c>
      <c r="D42" s="35">
        <f>(F20*0.37)+(O20+R20+T20)*0.1</f>
        <v>2987098.4221999994</v>
      </c>
      <c r="E42" s="27">
        <v>33646.080000000002</v>
      </c>
      <c r="F42" s="27">
        <v>5000</v>
      </c>
      <c r="G42" s="31"/>
      <c r="H42" s="35">
        <f t="shared" si="5"/>
        <v>2420595.60176</v>
      </c>
      <c r="I42" s="35">
        <f t="shared" si="6"/>
        <v>151287.22511</v>
      </c>
      <c r="J42" s="35">
        <f t="shared" si="7"/>
        <v>151287.22511</v>
      </c>
      <c r="L42" s="35">
        <f t="shared" si="8"/>
        <v>162389.79777438531</v>
      </c>
      <c r="M42" s="35">
        <f t="shared" si="9"/>
        <v>33676.049787709017</v>
      </c>
      <c r="N42" s="35">
        <f t="shared" si="10"/>
        <v>8086.2995511881099</v>
      </c>
      <c r="O42" s="35">
        <f t="shared" si="11"/>
        <v>82218.132707665354</v>
      </c>
      <c r="P42" s="39"/>
      <c r="Q42" s="35">
        <f t="shared" si="12"/>
        <v>16204.170399052198</v>
      </c>
      <c r="S42" s="29"/>
      <c r="T42" s="29"/>
      <c r="U42" s="29"/>
      <c r="V42" s="29"/>
    </row>
    <row r="43" spans="1:22" s="41" customFormat="1" x14ac:dyDescent="0.25">
      <c r="A43" s="5">
        <v>44136</v>
      </c>
      <c r="B43" s="38"/>
      <c r="C43" s="35">
        <f t="shared" si="3"/>
        <v>5262162.75</v>
      </c>
      <c r="D43" s="35">
        <f t="shared" si="4"/>
        <v>2326438.7000000002</v>
      </c>
      <c r="E43" s="27">
        <v>30298.84</v>
      </c>
      <c r="F43" s="27">
        <v>29478.7</v>
      </c>
      <c r="G43" s="31"/>
      <c r="H43" s="35">
        <f t="shared" si="5"/>
        <v>1908972.9920000001</v>
      </c>
      <c r="I43" s="35">
        <f t="shared" si="6"/>
        <v>119310.81200000001</v>
      </c>
      <c r="J43" s="35">
        <f t="shared" si="7"/>
        <v>119310.81200000001</v>
      </c>
      <c r="L43" s="35">
        <f t="shared" si="8"/>
        <v>128066.71957192928</v>
      </c>
      <c r="M43" s="35">
        <f t="shared" si="9"/>
        <v>26558.203061775963</v>
      </c>
      <c r="N43" s="35">
        <f t="shared" si="10"/>
        <v>6377.1608265403866</v>
      </c>
      <c r="O43" s="35">
        <f t="shared" si="11"/>
        <v>64840.320571303222</v>
      </c>
      <c r="P43" s="39"/>
      <c r="Q43" s="35">
        <f t="shared" si="12"/>
        <v>12779.219968451189</v>
      </c>
      <c r="S43" s="29"/>
      <c r="T43" s="29"/>
      <c r="U43" s="29"/>
      <c r="V43" s="29"/>
    </row>
    <row r="44" spans="1:22" s="41" customFormat="1" x14ac:dyDescent="0.25">
      <c r="A44" s="5">
        <v>44166</v>
      </c>
      <c r="B44" s="38"/>
      <c r="C44" s="35">
        <f t="shared" si="3"/>
        <v>4858343.3385000005</v>
      </c>
      <c r="D44" s="35">
        <f t="shared" si="4"/>
        <v>2029916.4515</v>
      </c>
      <c r="E44" s="27">
        <v>40025.1</v>
      </c>
      <c r="F44" s="27">
        <v>0</v>
      </c>
      <c r="G44" s="31"/>
      <c r="H44" s="35">
        <f t="shared" si="5"/>
        <v>1655953.2412000003</v>
      </c>
      <c r="I44" s="35">
        <f t="shared" si="6"/>
        <v>103497.07757500002</v>
      </c>
      <c r="J44" s="35">
        <f t="shared" si="7"/>
        <v>103497.07757500002</v>
      </c>
      <c r="L44" s="35">
        <f t="shared" si="8"/>
        <v>111092.45665272762</v>
      </c>
      <c r="M44" s="35">
        <f t="shared" si="9"/>
        <v>23038.116633865746</v>
      </c>
      <c r="N44" s="35">
        <f t="shared" si="10"/>
        <v>5531.9169965308893</v>
      </c>
      <c r="O44" s="35">
        <f t="shared" si="11"/>
        <v>56246.232639469737</v>
      </c>
      <c r="P44" s="39"/>
      <c r="Q44" s="35">
        <f t="shared" si="12"/>
        <v>11085.432227406027</v>
      </c>
      <c r="S44" s="29"/>
      <c r="T44" s="29"/>
      <c r="U44" s="29"/>
      <c r="V44" s="29"/>
    </row>
    <row r="45" spans="1:22" s="41" customFormat="1" x14ac:dyDescent="0.25">
      <c r="A45" s="5">
        <v>44197</v>
      </c>
      <c r="B45" s="38"/>
      <c r="C45" s="35">
        <f t="shared" si="3"/>
        <v>5526136.9863</v>
      </c>
      <c r="D45" s="35">
        <f t="shared" si="4"/>
        <v>2486055.3336999998</v>
      </c>
      <c r="E45" s="27">
        <v>38024.21</v>
      </c>
      <c r="F45" s="27">
        <v>0</v>
      </c>
      <c r="G45" s="31"/>
      <c r="H45" s="35">
        <f t="shared" si="5"/>
        <v>2019263.6349600002</v>
      </c>
      <c r="I45" s="35">
        <f t="shared" si="6"/>
        <v>126203.97718500001</v>
      </c>
      <c r="J45" s="35">
        <f t="shared" si="7"/>
        <v>126203.97718500001</v>
      </c>
      <c r="L45" s="35">
        <f t="shared" si="8"/>
        <v>135465.75607090458</v>
      </c>
      <c r="M45" s="35">
        <f t="shared" si="9"/>
        <v>28092.599464355088</v>
      </c>
      <c r="N45" s="35">
        <f t="shared" si="10"/>
        <v>6745.6003858039167</v>
      </c>
      <c r="O45" s="35">
        <f t="shared" si="11"/>
        <v>68586.460865330766</v>
      </c>
      <c r="P45" s="39"/>
      <c r="Q45" s="35">
        <f t="shared" si="12"/>
        <v>13517.537583605666</v>
      </c>
      <c r="S45" s="29"/>
      <c r="T45" s="29"/>
      <c r="U45" s="29"/>
      <c r="V45" s="29"/>
    </row>
    <row r="46" spans="1:22" s="41" customFormat="1" x14ac:dyDescent="0.25">
      <c r="A46" s="5">
        <v>44228</v>
      </c>
      <c r="B46" s="38"/>
      <c r="C46" s="35">
        <f t="shared" si="3"/>
        <v>5220090.6516000004</v>
      </c>
      <c r="D46" s="35">
        <f t="shared" si="4"/>
        <v>2581921.0584</v>
      </c>
      <c r="E46" s="27">
        <v>59784.83</v>
      </c>
      <c r="F46" s="27">
        <v>0</v>
      </c>
      <c r="G46" s="31"/>
      <c r="H46" s="35">
        <f t="shared" si="5"/>
        <v>2113364.7107199999</v>
      </c>
      <c r="I46" s="35">
        <f t="shared" si="6"/>
        <v>132085.29441999999</v>
      </c>
      <c r="J46" s="35">
        <f t="shared" si="7"/>
        <v>132085.29441999999</v>
      </c>
      <c r="L46" s="35">
        <f t="shared" si="8"/>
        <v>141778.68775263932</v>
      </c>
      <c r="M46" s="35">
        <f t="shared" si="9"/>
        <v>29401.761767247237</v>
      </c>
      <c r="N46" s="35">
        <f t="shared" si="10"/>
        <v>7059.956689736362</v>
      </c>
      <c r="O46" s="35">
        <f t="shared" si="11"/>
        <v>71782.705099247556</v>
      </c>
      <c r="Q46" s="35">
        <f t="shared" si="12"/>
        <v>14147.47753112952</v>
      </c>
      <c r="S46" s="29"/>
      <c r="T46" s="29"/>
      <c r="U46" s="29"/>
      <c r="V46" s="29"/>
    </row>
    <row r="47" spans="1:22" s="41" customFormat="1" x14ac:dyDescent="0.25">
      <c r="A47" s="5">
        <v>44256</v>
      </c>
      <c r="B47" s="38"/>
      <c r="C47" s="35">
        <f t="shared" si="3"/>
        <v>7226277.5259000007</v>
      </c>
      <c r="D47" s="35">
        <f t="shared" si="4"/>
        <v>3449736.7541</v>
      </c>
      <c r="E47" s="27">
        <v>17896.36</v>
      </c>
      <c r="F47" s="27">
        <v>0</v>
      </c>
      <c r="G47" s="31"/>
      <c r="H47" s="35">
        <f t="shared" si="5"/>
        <v>2774106.4912800002</v>
      </c>
      <c r="I47" s="35">
        <f t="shared" si="6"/>
        <v>173381.65570500001</v>
      </c>
      <c r="J47" s="35">
        <f t="shared" si="7"/>
        <v>173381.65570500001</v>
      </c>
      <c r="L47" s="35">
        <f t="shared" si="8"/>
        <v>186105.68068289591</v>
      </c>
      <c r="M47" s="35">
        <f t="shared" si="9"/>
        <v>38594.198985087089</v>
      </c>
      <c r="N47" s="35">
        <f t="shared" si="10"/>
        <v>9267.2464822604561</v>
      </c>
      <c r="O47" s="35">
        <f t="shared" si="11"/>
        <v>94225.510233687135</v>
      </c>
      <c r="Q47" s="35">
        <f t="shared" si="12"/>
        <v>18570.675026069428</v>
      </c>
      <c r="S47" s="29"/>
      <c r="T47" s="29"/>
      <c r="U47" s="29"/>
      <c r="V47" s="29"/>
    </row>
    <row r="48" spans="1:22" s="41" customFormat="1" ht="15.75" thickBot="1" x14ac:dyDescent="0.3">
      <c r="A48" s="5" t="s">
        <v>28</v>
      </c>
      <c r="B48" s="38"/>
      <c r="C48" s="34">
        <f>SUM(C36:C47)</f>
        <v>38005164.922499999</v>
      </c>
      <c r="D48" s="34">
        <f>SUM(D36:D47)</f>
        <v>17661683.897499997</v>
      </c>
      <c r="E48" s="34">
        <f>SUM(E36:E47)</f>
        <v>253229.37</v>
      </c>
      <c r="F48" s="83">
        <f t="shared" ref="F48:Q48" si="13">SUM(F36:F47)</f>
        <v>47391.97</v>
      </c>
      <c r="G48" s="35"/>
      <c r="H48" s="34">
        <f>SUM(H36:H47)</f>
        <v>14369844.190000001</v>
      </c>
      <c r="I48" s="34">
        <f t="shared" si="13"/>
        <v>898115.26187500008</v>
      </c>
      <c r="J48" s="34">
        <f t="shared" si="13"/>
        <v>898115.26187500008</v>
      </c>
      <c r="K48" s="34"/>
      <c r="L48" s="34">
        <f t="shared" si="13"/>
        <v>964025.58542486024</v>
      </c>
      <c r="M48" s="34">
        <f t="shared" si="13"/>
        <v>199917.56906118739</v>
      </c>
      <c r="N48" s="34">
        <f t="shared" si="13"/>
        <v>48004.245128658673</v>
      </c>
      <c r="O48" s="34">
        <f t="shared" si="13"/>
        <v>488087.21115698159</v>
      </c>
      <c r="P48" s="34"/>
      <c r="Q48" s="34">
        <f t="shared" si="13"/>
        <v>96195.912978312204</v>
      </c>
      <c r="R48" s="35"/>
      <c r="S48" s="29"/>
      <c r="T48" s="29"/>
      <c r="U48" s="29"/>
      <c r="V48" s="29"/>
    </row>
    <row r="49" spans="1:22" s="41" customFormat="1" ht="15.75" thickTop="1" x14ac:dyDescent="0.25">
      <c r="A49" s="38"/>
      <c r="B49" s="38"/>
      <c r="C49" s="35"/>
      <c r="D49" s="39"/>
      <c r="E49" s="39"/>
      <c r="F49" s="39"/>
      <c r="G49" s="39"/>
      <c r="H49" s="39"/>
      <c r="I49" s="39"/>
      <c r="L49" s="39"/>
      <c r="M49" s="39"/>
      <c r="N49" s="39"/>
      <c r="O49" s="39"/>
      <c r="Q49" s="39"/>
    </row>
    <row r="50" spans="1:22" s="41" customFormat="1" x14ac:dyDescent="0.25">
      <c r="A50" s="38"/>
      <c r="B50" s="38"/>
      <c r="C50" s="39">
        <f>C48/V26</f>
        <v>0.68272527955355533</v>
      </c>
      <c r="D50" s="39">
        <f>D48/$V$26</f>
        <v>0.31727472044644467</v>
      </c>
      <c r="E50" s="39"/>
      <c r="F50" s="39"/>
      <c r="G50" s="39"/>
      <c r="H50" s="39">
        <f>H48/($D$48+$E$48+$F$48)</f>
        <v>0.80000000000000016</v>
      </c>
      <c r="I50" s="39">
        <f t="shared" ref="I50:Q50" si="14">I48/($D$48+$E$48+$F$48)</f>
        <v>5.000000000000001E-2</v>
      </c>
      <c r="J50" s="39">
        <f t="shared" si="14"/>
        <v>5.000000000000001E-2</v>
      </c>
      <c r="K50" s="39"/>
      <c r="L50" s="39">
        <f t="shared" si="14"/>
        <v>5.3669368863204656E-2</v>
      </c>
      <c r="M50" s="39">
        <f t="shared" si="14"/>
        <v>1.1129839205928783E-2</v>
      </c>
      <c r="N50" s="39">
        <f t="shared" si="14"/>
        <v>2.6724991304813129E-3</v>
      </c>
      <c r="O50" s="39">
        <f t="shared" si="14"/>
        <v>2.7172860315167087E-2</v>
      </c>
      <c r="P50" s="39"/>
      <c r="Q50" s="39">
        <f t="shared" si="14"/>
        <v>5.3554324852181836E-3</v>
      </c>
    </row>
    <row r="51" spans="1:22" s="41" customFormat="1" x14ac:dyDescent="0.25">
      <c r="A51" s="38"/>
      <c r="B51" s="38"/>
      <c r="C51" s="39"/>
      <c r="D51" s="39"/>
      <c r="H51" s="39"/>
      <c r="I51" s="39"/>
      <c r="J51" s="39"/>
      <c r="K51" s="39"/>
      <c r="L51" s="39"/>
      <c r="M51" s="39"/>
      <c r="N51" s="39"/>
      <c r="O51" s="39"/>
      <c r="P51" s="39"/>
      <c r="Q51" s="39"/>
      <c r="R51" s="39"/>
    </row>
    <row r="52" spans="1:22" s="41" customFormat="1" x14ac:dyDescent="0.25">
      <c r="A52" s="55" t="s">
        <v>54</v>
      </c>
      <c r="B52" s="38"/>
      <c r="C52" s="39"/>
      <c r="D52" s="39"/>
      <c r="H52" s="39"/>
      <c r="I52" s="39"/>
      <c r="J52" s="39"/>
      <c r="K52" s="39"/>
      <c r="L52" s="39"/>
      <c r="M52" s="39"/>
      <c r="N52" s="39"/>
      <c r="O52" s="39"/>
      <c r="P52" s="39"/>
      <c r="Q52" s="39"/>
      <c r="R52" s="39"/>
    </row>
    <row r="53" spans="1:22" s="43" customFormat="1" x14ac:dyDescent="0.25">
      <c r="A53" s="56" t="s">
        <v>76</v>
      </c>
      <c r="B53" s="57"/>
      <c r="C53" s="58"/>
      <c r="D53" s="58"/>
      <c r="H53" s="58"/>
      <c r="I53" s="58"/>
      <c r="J53" s="58"/>
      <c r="K53" s="58"/>
      <c r="L53" s="58"/>
      <c r="M53" s="58"/>
      <c r="N53" s="58"/>
      <c r="O53" s="58"/>
      <c r="P53" s="58"/>
      <c r="Q53" s="58"/>
      <c r="R53" s="58"/>
    </row>
    <row r="54" spans="1:22" s="43" customFormat="1" x14ac:dyDescent="0.25">
      <c r="A54" s="56" t="s">
        <v>56</v>
      </c>
      <c r="B54" s="57"/>
      <c r="C54" s="58"/>
      <c r="D54" s="58"/>
      <c r="H54" s="58"/>
      <c r="I54" s="58"/>
      <c r="J54" s="58"/>
      <c r="K54" s="58"/>
      <c r="L54" s="58"/>
      <c r="M54" s="58"/>
      <c r="N54" s="58"/>
      <c r="O54" s="58"/>
      <c r="P54" s="58"/>
      <c r="Q54" s="58"/>
      <c r="R54" s="58"/>
    </row>
    <row r="55" spans="1:22" s="43" customFormat="1" x14ac:dyDescent="0.25">
      <c r="A55" s="96" t="s">
        <v>57</v>
      </c>
      <c r="B55" s="96"/>
      <c r="C55" s="96"/>
      <c r="D55" s="96"/>
      <c r="E55" s="96"/>
      <c r="F55" s="96"/>
      <c r="G55" s="96"/>
      <c r="H55" s="96"/>
      <c r="I55" s="96"/>
      <c r="J55" s="96"/>
      <c r="K55" s="96"/>
      <c r="L55" s="96"/>
      <c r="M55" s="96"/>
      <c r="N55" s="96"/>
      <c r="O55" s="96"/>
      <c r="P55" s="96"/>
      <c r="Q55" s="96"/>
      <c r="R55" s="96"/>
      <c r="S55" s="96"/>
      <c r="T55" s="96"/>
      <c r="U55" s="96"/>
      <c r="V55" s="96"/>
    </row>
    <row r="56" spans="1:22" s="43" customFormat="1" x14ac:dyDescent="0.25">
      <c r="A56" s="81"/>
      <c r="B56" s="81"/>
      <c r="C56" s="81"/>
      <c r="D56" s="81"/>
      <c r="E56" s="81"/>
      <c r="F56" s="81"/>
      <c r="G56" s="81"/>
      <c r="H56" s="81"/>
      <c r="I56" s="81"/>
      <c r="J56" s="81"/>
      <c r="K56" s="81"/>
      <c r="L56" s="81"/>
      <c r="M56" s="81"/>
      <c r="N56" s="81"/>
      <c r="O56" s="81"/>
      <c r="P56" s="81"/>
      <c r="Q56" s="81"/>
      <c r="R56" s="81"/>
      <c r="S56" s="81"/>
      <c r="T56" s="81"/>
      <c r="U56" s="81"/>
      <c r="V56" s="81"/>
    </row>
    <row r="57" spans="1:22" s="43" customFormat="1" x14ac:dyDescent="0.25">
      <c r="A57" s="56" t="s">
        <v>58</v>
      </c>
      <c r="B57" s="57"/>
      <c r="C57" s="58"/>
      <c r="D57" s="60"/>
      <c r="H57" s="58"/>
      <c r="I57" s="58"/>
      <c r="J57" s="58"/>
      <c r="K57" s="58"/>
      <c r="L57" s="58"/>
      <c r="M57" s="58"/>
      <c r="N57" s="58"/>
      <c r="O57" s="58"/>
      <c r="P57" s="58"/>
      <c r="Q57" s="58"/>
      <c r="R57" s="58"/>
    </row>
    <row r="59" spans="1:22" x14ac:dyDescent="0.25">
      <c r="A59" s="96" t="s">
        <v>59</v>
      </c>
      <c r="B59" s="96"/>
      <c r="C59" s="96"/>
      <c r="D59" s="96"/>
      <c r="E59" s="96"/>
      <c r="F59" s="96"/>
      <c r="G59" s="96"/>
      <c r="H59" s="96"/>
      <c r="I59" s="96"/>
      <c r="J59" s="96"/>
      <c r="K59" s="96"/>
      <c r="L59" s="96"/>
      <c r="M59" s="96"/>
      <c r="N59" s="96"/>
      <c r="O59" s="96"/>
      <c r="P59" s="96"/>
      <c r="Q59" s="96"/>
      <c r="R59" s="96"/>
    </row>
    <row r="60" spans="1:22" x14ac:dyDescent="0.25">
      <c r="A60" s="61" t="s">
        <v>60</v>
      </c>
      <c r="B60" s="81"/>
      <c r="C60" s="81"/>
      <c r="D60" s="81"/>
      <c r="E60" s="81"/>
      <c r="F60" s="81"/>
      <c r="G60" s="81"/>
      <c r="H60" s="81"/>
      <c r="I60" s="81"/>
      <c r="J60" s="81"/>
      <c r="K60" s="81"/>
      <c r="L60" s="81"/>
      <c r="M60" s="81"/>
      <c r="N60" s="81"/>
      <c r="O60" s="81"/>
      <c r="P60" s="81"/>
      <c r="Q60" s="81"/>
      <c r="R60" s="81"/>
    </row>
    <row r="62" spans="1:22" x14ac:dyDescent="0.25">
      <c r="A62" s="61" t="s">
        <v>61</v>
      </c>
    </row>
    <row r="63" spans="1:22" x14ac:dyDescent="0.25">
      <c r="A63" s="61"/>
    </row>
    <row r="64" spans="1:22" x14ac:dyDescent="0.25">
      <c r="A64" s="61" t="s">
        <v>77</v>
      </c>
    </row>
    <row r="65" spans="1:15" x14ac:dyDescent="0.25">
      <c r="A65" s="61"/>
      <c r="B65" s="62"/>
      <c r="C65" s="63"/>
      <c r="D65" s="63"/>
      <c r="E65" s="63"/>
      <c r="F65" s="63"/>
      <c r="G65" s="63"/>
      <c r="H65" s="63"/>
      <c r="I65" s="64"/>
      <c r="J65" s="63"/>
      <c r="K65" s="63"/>
      <c r="L65" s="63"/>
      <c r="M65" s="63"/>
      <c r="N65" s="63"/>
      <c r="O65" s="63"/>
    </row>
    <row r="66" spans="1:15" x14ac:dyDescent="0.25">
      <c r="A66" s="80" t="s">
        <v>75</v>
      </c>
    </row>
  </sheetData>
  <mergeCells count="14">
    <mergeCell ref="A55:V55"/>
    <mergeCell ref="A59:R59"/>
    <mergeCell ref="C10:I10"/>
    <mergeCell ref="L10:O10"/>
    <mergeCell ref="Q10:R10"/>
    <mergeCell ref="A30:V30"/>
    <mergeCell ref="H32:Q32"/>
    <mergeCell ref="L34:Q34"/>
    <mergeCell ref="A8:V8"/>
    <mergeCell ref="A1:V1"/>
    <mergeCell ref="A2:V2"/>
    <mergeCell ref="A3:V3"/>
    <mergeCell ref="A4:V4"/>
    <mergeCell ref="A5:V5"/>
  </mergeCells>
  <hyperlinks>
    <hyperlink ref="A4" r:id="rId1" xr:uid="{04BE92F8-04FB-4243-9413-74FCD79BB97C}"/>
  </hyperlinks>
  <printOptions horizontalCentered="1" verticalCentered="1"/>
  <pageMargins left="0" right="0" top="0.25" bottom="0.25" header="0.3" footer="0.3"/>
  <pageSetup scale="60" orientation="landscape" r:id="rId2"/>
  <ignoredErrors>
    <ignoredError sqref="I21 I24" formula="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A3D53-2EB5-4B17-B702-60BAC5A36336}">
  <sheetPr>
    <pageSetUpPr fitToPage="1"/>
  </sheetPr>
  <dimension ref="A1:V66"/>
  <sheetViews>
    <sheetView zoomScaleNormal="100" workbookViewId="0">
      <selection activeCell="I18" sqref="I18"/>
    </sheetView>
  </sheetViews>
  <sheetFormatPr defaultRowHeight="15" x14ac:dyDescent="0.25"/>
  <cols>
    <col min="1" max="1" width="9.28515625" style="5" customWidth="1"/>
    <col min="2" max="2" width="1.7109375" style="5" customWidth="1"/>
    <col min="3" max="3" width="14.5703125" style="29" customWidth="1"/>
    <col min="4" max="4" width="12.85546875" style="29" customWidth="1"/>
    <col min="5" max="5" width="14.5703125" style="29" customWidth="1"/>
    <col min="6" max="6" width="15.140625" style="29" customWidth="1"/>
    <col min="7" max="7" width="1.140625" style="29" customWidth="1"/>
    <col min="8" max="8" width="14.28515625" style="29" customWidth="1"/>
    <col min="9" max="9" width="11.140625" style="28" bestFit="1" customWidth="1"/>
    <col min="10" max="10" width="11.85546875" style="29"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2" style="29" customWidth="1"/>
    <col min="17" max="17" width="11.42578125" style="29" customWidth="1"/>
    <col min="18" max="18" width="12.140625" style="29" customWidth="1"/>
    <col min="19" max="19" width="2" style="1" customWidth="1"/>
    <col min="20" max="20" width="12.140625" style="1" customWidth="1"/>
    <col min="21" max="21" width="2" style="1" customWidth="1"/>
    <col min="22" max="22" width="14.28515625" style="1" customWidth="1"/>
    <col min="23" max="259" width="8.85546875" style="1"/>
    <col min="260" max="260" width="9.28515625" style="1" customWidth="1"/>
    <col min="261" max="261" width="1.7109375" style="1" customWidth="1"/>
    <col min="262" max="265" width="12" style="1" customWidth="1"/>
    <col min="266" max="266" width="11.85546875" style="1" customWidth="1"/>
    <col min="267" max="267" width="10.7109375" style="1" customWidth="1"/>
    <col min="268" max="268" width="10.5703125" style="1" customWidth="1"/>
    <col min="269" max="269" width="1.140625" style="1" customWidth="1"/>
    <col min="270" max="270" width="11.28515625" style="1" customWidth="1"/>
    <col min="271" max="271" width="12.7109375" style="1" customWidth="1"/>
    <col min="272" max="272" width="11.5703125" style="1" customWidth="1"/>
    <col min="273" max="273" width="12.42578125" style="1" customWidth="1"/>
    <col min="274" max="274" width="1.5703125" style="1" customWidth="1"/>
    <col min="275" max="275" width="11.42578125" style="1" customWidth="1"/>
    <col min="276" max="276" width="12.140625" style="1" customWidth="1"/>
    <col min="277" max="277" width="1.7109375" style="1" customWidth="1"/>
    <col min="278" max="278" width="13.5703125" style="1" customWidth="1"/>
    <col min="279" max="515" width="8.85546875" style="1"/>
    <col min="516" max="516" width="9.28515625" style="1" customWidth="1"/>
    <col min="517" max="517" width="1.7109375" style="1" customWidth="1"/>
    <col min="518" max="521" width="12" style="1" customWidth="1"/>
    <col min="522" max="522" width="11.85546875" style="1" customWidth="1"/>
    <col min="523" max="523" width="10.7109375" style="1" customWidth="1"/>
    <col min="524" max="524" width="10.5703125" style="1" customWidth="1"/>
    <col min="525" max="525" width="1.140625" style="1" customWidth="1"/>
    <col min="526" max="526" width="11.28515625" style="1" customWidth="1"/>
    <col min="527" max="527" width="12.7109375" style="1" customWidth="1"/>
    <col min="528" max="528" width="11.5703125" style="1" customWidth="1"/>
    <col min="529" max="529" width="12.42578125" style="1" customWidth="1"/>
    <col min="530" max="530" width="1.5703125" style="1" customWidth="1"/>
    <col min="531" max="531" width="11.42578125" style="1" customWidth="1"/>
    <col min="532" max="532" width="12.140625" style="1" customWidth="1"/>
    <col min="533" max="533" width="1.7109375" style="1" customWidth="1"/>
    <col min="534" max="534" width="13.5703125" style="1" customWidth="1"/>
    <col min="535" max="771" width="8.85546875" style="1"/>
    <col min="772" max="772" width="9.28515625" style="1" customWidth="1"/>
    <col min="773" max="773" width="1.7109375" style="1" customWidth="1"/>
    <col min="774" max="777" width="12" style="1" customWidth="1"/>
    <col min="778" max="778" width="11.85546875" style="1" customWidth="1"/>
    <col min="779" max="779" width="10.7109375" style="1" customWidth="1"/>
    <col min="780" max="780" width="10.5703125" style="1" customWidth="1"/>
    <col min="781" max="781" width="1.140625" style="1" customWidth="1"/>
    <col min="782" max="782" width="11.28515625" style="1" customWidth="1"/>
    <col min="783" max="783" width="12.7109375" style="1" customWidth="1"/>
    <col min="784" max="784" width="11.5703125" style="1" customWidth="1"/>
    <col min="785" max="785" width="12.42578125" style="1" customWidth="1"/>
    <col min="786" max="786" width="1.5703125" style="1" customWidth="1"/>
    <col min="787" max="787" width="11.42578125" style="1" customWidth="1"/>
    <col min="788" max="788" width="12.140625" style="1" customWidth="1"/>
    <col min="789" max="789" width="1.7109375" style="1" customWidth="1"/>
    <col min="790" max="790" width="13.5703125" style="1" customWidth="1"/>
    <col min="791" max="1027" width="8.85546875" style="1"/>
    <col min="1028" max="1028" width="9.28515625" style="1" customWidth="1"/>
    <col min="1029" max="1029" width="1.7109375" style="1" customWidth="1"/>
    <col min="1030" max="1033" width="12" style="1" customWidth="1"/>
    <col min="1034" max="1034" width="11.85546875" style="1" customWidth="1"/>
    <col min="1035" max="1035" width="10.7109375" style="1" customWidth="1"/>
    <col min="1036" max="1036" width="10.5703125" style="1" customWidth="1"/>
    <col min="1037" max="1037" width="1.140625" style="1" customWidth="1"/>
    <col min="1038" max="1038" width="11.28515625" style="1" customWidth="1"/>
    <col min="1039" max="1039" width="12.7109375" style="1" customWidth="1"/>
    <col min="1040" max="1040" width="11.5703125" style="1" customWidth="1"/>
    <col min="1041" max="1041" width="12.42578125" style="1" customWidth="1"/>
    <col min="1042" max="1042" width="1.5703125" style="1" customWidth="1"/>
    <col min="1043" max="1043" width="11.42578125" style="1" customWidth="1"/>
    <col min="1044" max="1044" width="12.140625" style="1" customWidth="1"/>
    <col min="1045" max="1045" width="1.7109375" style="1" customWidth="1"/>
    <col min="1046" max="1046" width="13.5703125" style="1" customWidth="1"/>
    <col min="1047" max="1283" width="8.85546875" style="1"/>
    <col min="1284" max="1284" width="9.28515625" style="1" customWidth="1"/>
    <col min="1285" max="1285" width="1.7109375" style="1" customWidth="1"/>
    <col min="1286" max="1289" width="12" style="1" customWidth="1"/>
    <col min="1290" max="1290" width="11.85546875" style="1" customWidth="1"/>
    <col min="1291" max="1291" width="10.7109375" style="1" customWidth="1"/>
    <col min="1292" max="1292" width="10.5703125" style="1" customWidth="1"/>
    <col min="1293" max="1293" width="1.140625" style="1" customWidth="1"/>
    <col min="1294" max="1294" width="11.28515625" style="1" customWidth="1"/>
    <col min="1295" max="1295" width="12.7109375" style="1" customWidth="1"/>
    <col min="1296" max="1296" width="11.5703125" style="1" customWidth="1"/>
    <col min="1297" max="1297" width="12.42578125" style="1" customWidth="1"/>
    <col min="1298" max="1298" width="1.5703125" style="1" customWidth="1"/>
    <col min="1299" max="1299" width="11.42578125" style="1" customWidth="1"/>
    <col min="1300" max="1300" width="12.140625" style="1" customWidth="1"/>
    <col min="1301" max="1301" width="1.7109375" style="1" customWidth="1"/>
    <col min="1302" max="1302" width="13.5703125" style="1" customWidth="1"/>
    <col min="1303" max="1539" width="8.85546875" style="1"/>
    <col min="1540" max="1540" width="9.28515625" style="1" customWidth="1"/>
    <col min="1541" max="1541" width="1.7109375" style="1" customWidth="1"/>
    <col min="1542" max="1545" width="12" style="1" customWidth="1"/>
    <col min="1546" max="1546" width="11.85546875" style="1" customWidth="1"/>
    <col min="1547" max="1547" width="10.7109375" style="1" customWidth="1"/>
    <col min="1548" max="1548" width="10.5703125" style="1" customWidth="1"/>
    <col min="1549" max="1549" width="1.140625" style="1" customWidth="1"/>
    <col min="1550" max="1550" width="11.28515625" style="1" customWidth="1"/>
    <col min="1551" max="1551" width="12.7109375" style="1" customWidth="1"/>
    <col min="1552" max="1552" width="11.5703125" style="1" customWidth="1"/>
    <col min="1553" max="1553" width="12.42578125" style="1" customWidth="1"/>
    <col min="1554" max="1554" width="1.5703125" style="1" customWidth="1"/>
    <col min="1555" max="1555" width="11.42578125" style="1" customWidth="1"/>
    <col min="1556" max="1556" width="12.140625" style="1" customWidth="1"/>
    <col min="1557" max="1557" width="1.7109375" style="1" customWidth="1"/>
    <col min="1558" max="1558" width="13.5703125" style="1" customWidth="1"/>
    <col min="1559" max="1795" width="8.85546875" style="1"/>
    <col min="1796" max="1796" width="9.28515625" style="1" customWidth="1"/>
    <col min="1797" max="1797" width="1.7109375" style="1" customWidth="1"/>
    <col min="1798" max="1801" width="12" style="1" customWidth="1"/>
    <col min="1802" max="1802" width="11.85546875" style="1" customWidth="1"/>
    <col min="1803" max="1803" width="10.7109375" style="1" customWidth="1"/>
    <col min="1804" max="1804" width="10.5703125" style="1" customWidth="1"/>
    <col min="1805" max="1805" width="1.140625" style="1" customWidth="1"/>
    <col min="1806" max="1806" width="11.28515625" style="1" customWidth="1"/>
    <col min="1807" max="1807" width="12.7109375" style="1" customWidth="1"/>
    <col min="1808" max="1808" width="11.5703125" style="1" customWidth="1"/>
    <col min="1809" max="1809" width="12.42578125" style="1" customWidth="1"/>
    <col min="1810" max="1810" width="1.5703125" style="1" customWidth="1"/>
    <col min="1811" max="1811" width="11.42578125" style="1" customWidth="1"/>
    <col min="1812" max="1812" width="12.140625" style="1" customWidth="1"/>
    <col min="1813" max="1813" width="1.7109375" style="1" customWidth="1"/>
    <col min="1814" max="1814" width="13.5703125" style="1" customWidth="1"/>
    <col min="1815" max="2051" width="8.85546875" style="1"/>
    <col min="2052" max="2052" width="9.28515625" style="1" customWidth="1"/>
    <col min="2053" max="2053" width="1.7109375" style="1" customWidth="1"/>
    <col min="2054" max="2057" width="12" style="1" customWidth="1"/>
    <col min="2058" max="2058" width="11.85546875" style="1" customWidth="1"/>
    <col min="2059" max="2059" width="10.7109375" style="1" customWidth="1"/>
    <col min="2060" max="2060" width="10.5703125" style="1" customWidth="1"/>
    <col min="2061" max="2061" width="1.140625" style="1" customWidth="1"/>
    <col min="2062" max="2062" width="11.28515625" style="1" customWidth="1"/>
    <col min="2063" max="2063" width="12.7109375" style="1" customWidth="1"/>
    <col min="2064" max="2064" width="11.5703125" style="1" customWidth="1"/>
    <col min="2065" max="2065" width="12.42578125" style="1" customWidth="1"/>
    <col min="2066" max="2066" width="1.5703125" style="1" customWidth="1"/>
    <col min="2067" max="2067" width="11.42578125" style="1" customWidth="1"/>
    <col min="2068" max="2068" width="12.140625" style="1" customWidth="1"/>
    <col min="2069" max="2069" width="1.7109375" style="1" customWidth="1"/>
    <col min="2070" max="2070" width="13.5703125" style="1" customWidth="1"/>
    <col min="2071" max="2307" width="8.85546875" style="1"/>
    <col min="2308" max="2308" width="9.28515625" style="1" customWidth="1"/>
    <col min="2309" max="2309" width="1.7109375" style="1" customWidth="1"/>
    <col min="2310" max="2313" width="12" style="1" customWidth="1"/>
    <col min="2314" max="2314" width="11.85546875" style="1" customWidth="1"/>
    <col min="2315" max="2315" width="10.7109375" style="1" customWidth="1"/>
    <col min="2316" max="2316" width="10.5703125" style="1" customWidth="1"/>
    <col min="2317" max="2317" width="1.140625" style="1" customWidth="1"/>
    <col min="2318" max="2318" width="11.28515625" style="1" customWidth="1"/>
    <col min="2319" max="2319" width="12.7109375" style="1" customWidth="1"/>
    <col min="2320" max="2320" width="11.5703125" style="1" customWidth="1"/>
    <col min="2321" max="2321" width="12.42578125" style="1" customWidth="1"/>
    <col min="2322" max="2322" width="1.5703125" style="1" customWidth="1"/>
    <col min="2323" max="2323" width="11.42578125" style="1" customWidth="1"/>
    <col min="2324" max="2324" width="12.140625" style="1" customWidth="1"/>
    <col min="2325" max="2325" width="1.7109375" style="1" customWidth="1"/>
    <col min="2326" max="2326" width="13.5703125" style="1" customWidth="1"/>
    <col min="2327" max="2563" width="8.85546875" style="1"/>
    <col min="2564" max="2564" width="9.28515625" style="1" customWidth="1"/>
    <col min="2565" max="2565" width="1.7109375" style="1" customWidth="1"/>
    <col min="2566" max="2569" width="12" style="1" customWidth="1"/>
    <col min="2570" max="2570" width="11.85546875" style="1" customWidth="1"/>
    <col min="2571" max="2571" width="10.7109375" style="1" customWidth="1"/>
    <col min="2572" max="2572" width="10.5703125" style="1" customWidth="1"/>
    <col min="2573" max="2573" width="1.140625" style="1" customWidth="1"/>
    <col min="2574" max="2574" width="11.28515625" style="1" customWidth="1"/>
    <col min="2575" max="2575" width="12.7109375" style="1" customWidth="1"/>
    <col min="2576" max="2576" width="11.5703125" style="1" customWidth="1"/>
    <col min="2577" max="2577" width="12.42578125" style="1" customWidth="1"/>
    <col min="2578" max="2578" width="1.5703125" style="1" customWidth="1"/>
    <col min="2579" max="2579" width="11.42578125" style="1" customWidth="1"/>
    <col min="2580" max="2580" width="12.140625" style="1" customWidth="1"/>
    <col min="2581" max="2581" width="1.7109375" style="1" customWidth="1"/>
    <col min="2582" max="2582" width="13.5703125" style="1" customWidth="1"/>
    <col min="2583" max="2819" width="8.85546875" style="1"/>
    <col min="2820" max="2820" width="9.28515625" style="1" customWidth="1"/>
    <col min="2821" max="2821" width="1.7109375" style="1" customWidth="1"/>
    <col min="2822" max="2825" width="12" style="1" customWidth="1"/>
    <col min="2826" max="2826" width="11.85546875" style="1" customWidth="1"/>
    <col min="2827" max="2827" width="10.7109375" style="1" customWidth="1"/>
    <col min="2828" max="2828" width="10.5703125" style="1" customWidth="1"/>
    <col min="2829" max="2829" width="1.140625" style="1" customWidth="1"/>
    <col min="2830" max="2830" width="11.28515625" style="1" customWidth="1"/>
    <col min="2831" max="2831" width="12.7109375" style="1" customWidth="1"/>
    <col min="2832" max="2832" width="11.5703125" style="1" customWidth="1"/>
    <col min="2833" max="2833" width="12.42578125" style="1" customWidth="1"/>
    <col min="2834" max="2834" width="1.5703125" style="1" customWidth="1"/>
    <col min="2835" max="2835" width="11.42578125" style="1" customWidth="1"/>
    <col min="2836" max="2836" width="12.140625" style="1" customWidth="1"/>
    <col min="2837" max="2837" width="1.7109375" style="1" customWidth="1"/>
    <col min="2838" max="2838" width="13.5703125" style="1" customWidth="1"/>
    <col min="2839" max="3075" width="8.85546875" style="1"/>
    <col min="3076" max="3076" width="9.28515625" style="1" customWidth="1"/>
    <col min="3077" max="3077" width="1.7109375" style="1" customWidth="1"/>
    <col min="3078" max="3081" width="12" style="1" customWidth="1"/>
    <col min="3082" max="3082" width="11.85546875" style="1" customWidth="1"/>
    <col min="3083" max="3083" width="10.7109375" style="1" customWidth="1"/>
    <col min="3084" max="3084" width="10.5703125" style="1" customWidth="1"/>
    <col min="3085" max="3085" width="1.140625" style="1" customWidth="1"/>
    <col min="3086" max="3086" width="11.28515625" style="1" customWidth="1"/>
    <col min="3087" max="3087" width="12.7109375" style="1" customWidth="1"/>
    <col min="3088" max="3088" width="11.5703125" style="1" customWidth="1"/>
    <col min="3089" max="3089" width="12.42578125" style="1" customWidth="1"/>
    <col min="3090" max="3090" width="1.5703125" style="1" customWidth="1"/>
    <col min="3091" max="3091" width="11.42578125" style="1" customWidth="1"/>
    <col min="3092" max="3092" width="12.140625" style="1" customWidth="1"/>
    <col min="3093" max="3093" width="1.7109375" style="1" customWidth="1"/>
    <col min="3094" max="3094" width="13.5703125" style="1" customWidth="1"/>
    <col min="3095" max="3331" width="8.85546875" style="1"/>
    <col min="3332" max="3332" width="9.28515625" style="1" customWidth="1"/>
    <col min="3333" max="3333" width="1.7109375" style="1" customWidth="1"/>
    <col min="3334" max="3337" width="12" style="1" customWidth="1"/>
    <col min="3338" max="3338" width="11.85546875" style="1" customWidth="1"/>
    <col min="3339" max="3339" width="10.7109375" style="1" customWidth="1"/>
    <col min="3340" max="3340" width="10.5703125" style="1" customWidth="1"/>
    <col min="3341" max="3341" width="1.140625" style="1" customWidth="1"/>
    <col min="3342" max="3342" width="11.28515625" style="1" customWidth="1"/>
    <col min="3343" max="3343" width="12.7109375" style="1" customWidth="1"/>
    <col min="3344" max="3344" width="11.5703125" style="1" customWidth="1"/>
    <col min="3345" max="3345" width="12.42578125" style="1" customWidth="1"/>
    <col min="3346" max="3346" width="1.5703125" style="1" customWidth="1"/>
    <col min="3347" max="3347" width="11.42578125" style="1" customWidth="1"/>
    <col min="3348" max="3348" width="12.140625" style="1" customWidth="1"/>
    <col min="3349" max="3349" width="1.7109375" style="1" customWidth="1"/>
    <col min="3350" max="3350" width="13.5703125" style="1" customWidth="1"/>
    <col min="3351" max="3587" width="8.85546875" style="1"/>
    <col min="3588" max="3588" width="9.28515625" style="1" customWidth="1"/>
    <col min="3589" max="3589" width="1.7109375" style="1" customWidth="1"/>
    <col min="3590" max="3593" width="12" style="1" customWidth="1"/>
    <col min="3594" max="3594" width="11.85546875" style="1" customWidth="1"/>
    <col min="3595" max="3595" width="10.7109375" style="1" customWidth="1"/>
    <col min="3596" max="3596" width="10.5703125" style="1" customWidth="1"/>
    <col min="3597" max="3597" width="1.140625" style="1" customWidth="1"/>
    <col min="3598" max="3598" width="11.28515625" style="1" customWidth="1"/>
    <col min="3599" max="3599" width="12.7109375" style="1" customWidth="1"/>
    <col min="3600" max="3600" width="11.5703125" style="1" customWidth="1"/>
    <col min="3601" max="3601" width="12.42578125" style="1" customWidth="1"/>
    <col min="3602" max="3602" width="1.5703125" style="1" customWidth="1"/>
    <col min="3603" max="3603" width="11.42578125" style="1" customWidth="1"/>
    <col min="3604" max="3604" width="12.140625" style="1" customWidth="1"/>
    <col min="3605" max="3605" width="1.7109375" style="1" customWidth="1"/>
    <col min="3606" max="3606" width="13.5703125" style="1" customWidth="1"/>
    <col min="3607" max="3843" width="8.85546875" style="1"/>
    <col min="3844" max="3844" width="9.28515625" style="1" customWidth="1"/>
    <col min="3845" max="3845" width="1.7109375" style="1" customWidth="1"/>
    <col min="3846" max="3849" width="12" style="1" customWidth="1"/>
    <col min="3850" max="3850" width="11.85546875" style="1" customWidth="1"/>
    <col min="3851" max="3851" width="10.7109375" style="1" customWidth="1"/>
    <col min="3852" max="3852" width="10.5703125" style="1" customWidth="1"/>
    <col min="3853" max="3853" width="1.140625" style="1" customWidth="1"/>
    <col min="3854" max="3854" width="11.28515625" style="1" customWidth="1"/>
    <col min="3855" max="3855" width="12.7109375" style="1" customWidth="1"/>
    <col min="3856" max="3856" width="11.5703125" style="1" customWidth="1"/>
    <col min="3857" max="3857" width="12.42578125" style="1" customWidth="1"/>
    <col min="3858" max="3858" width="1.5703125" style="1" customWidth="1"/>
    <col min="3859" max="3859" width="11.42578125" style="1" customWidth="1"/>
    <col min="3860" max="3860" width="12.140625" style="1" customWidth="1"/>
    <col min="3861" max="3861" width="1.7109375" style="1" customWidth="1"/>
    <col min="3862" max="3862" width="13.5703125" style="1" customWidth="1"/>
    <col min="3863" max="4099" width="8.85546875" style="1"/>
    <col min="4100" max="4100" width="9.28515625" style="1" customWidth="1"/>
    <col min="4101" max="4101" width="1.7109375" style="1" customWidth="1"/>
    <col min="4102" max="4105" width="12" style="1" customWidth="1"/>
    <col min="4106" max="4106" width="11.85546875" style="1" customWidth="1"/>
    <col min="4107" max="4107" width="10.7109375" style="1" customWidth="1"/>
    <col min="4108" max="4108" width="10.5703125" style="1" customWidth="1"/>
    <col min="4109" max="4109" width="1.140625" style="1" customWidth="1"/>
    <col min="4110" max="4110" width="11.28515625" style="1" customWidth="1"/>
    <col min="4111" max="4111" width="12.7109375" style="1" customWidth="1"/>
    <col min="4112" max="4112" width="11.5703125" style="1" customWidth="1"/>
    <col min="4113" max="4113" width="12.42578125" style="1" customWidth="1"/>
    <col min="4114" max="4114" width="1.5703125" style="1" customWidth="1"/>
    <col min="4115" max="4115" width="11.42578125" style="1" customWidth="1"/>
    <col min="4116" max="4116" width="12.140625" style="1" customWidth="1"/>
    <col min="4117" max="4117" width="1.7109375" style="1" customWidth="1"/>
    <col min="4118" max="4118" width="13.5703125" style="1" customWidth="1"/>
    <col min="4119" max="4355" width="8.85546875" style="1"/>
    <col min="4356" max="4356" width="9.28515625" style="1" customWidth="1"/>
    <col min="4357" max="4357" width="1.7109375" style="1" customWidth="1"/>
    <col min="4358" max="4361" width="12" style="1" customWidth="1"/>
    <col min="4362" max="4362" width="11.85546875" style="1" customWidth="1"/>
    <col min="4363" max="4363" width="10.7109375" style="1" customWidth="1"/>
    <col min="4364" max="4364" width="10.5703125" style="1" customWidth="1"/>
    <col min="4365" max="4365" width="1.140625" style="1" customWidth="1"/>
    <col min="4366" max="4366" width="11.28515625" style="1" customWidth="1"/>
    <col min="4367" max="4367" width="12.7109375" style="1" customWidth="1"/>
    <col min="4368" max="4368" width="11.5703125" style="1" customWidth="1"/>
    <col min="4369" max="4369" width="12.42578125" style="1" customWidth="1"/>
    <col min="4370" max="4370" width="1.5703125" style="1" customWidth="1"/>
    <col min="4371" max="4371" width="11.42578125" style="1" customWidth="1"/>
    <col min="4372" max="4372" width="12.140625" style="1" customWidth="1"/>
    <col min="4373" max="4373" width="1.7109375" style="1" customWidth="1"/>
    <col min="4374" max="4374" width="13.5703125" style="1" customWidth="1"/>
    <col min="4375" max="4611" width="8.85546875" style="1"/>
    <col min="4612" max="4612" width="9.28515625" style="1" customWidth="1"/>
    <col min="4613" max="4613" width="1.7109375" style="1" customWidth="1"/>
    <col min="4614" max="4617" width="12" style="1" customWidth="1"/>
    <col min="4618" max="4618" width="11.85546875" style="1" customWidth="1"/>
    <col min="4619" max="4619" width="10.7109375" style="1" customWidth="1"/>
    <col min="4620" max="4620" width="10.5703125" style="1" customWidth="1"/>
    <col min="4621" max="4621" width="1.140625" style="1" customWidth="1"/>
    <col min="4622" max="4622" width="11.28515625" style="1" customWidth="1"/>
    <col min="4623" max="4623" width="12.7109375" style="1" customWidth="1"/>
    <col min="4624" max="4624" width="11.5703125" style="1" customWidth="1"/>
    <col min="4625" max="4625" width="12.42578125" style="1" customWidth="1"/>
    <col min="4626" max="4626" width="1.5703125" style="1" customWidth="1"/>
    <col min="4627" max="4627" width="11.42578125" style="1" customWidth="1"/>
    <col min="4628" max="4628" width="12.140625" style="1" customWidth="1"/>
    <col min="4629" max="4629" width="1.7109375" style="1" customWidth="1"/>
    <col min="4630" max="4630" width="13.5703125" style="1" customWidth="1"/>
    <col min="4631" max="4867" width="8.85546875" style="1"/>
    <col min="4868" max="4868" width="9.28515625" style="1" customWidth="1"/>
    <col min="4869" max="4869" width="1.7109375" style="1" customWidth="1"/>
    <col min="4870" max="4873" width="12" style="1" customWidth="1"/>
    <col min="4874" max="4874" width="11.85546875" style="1" customWidth="1"/>
    <col min="4875" max="4875" width="10.7109375" style="1" customWidth="1"/>
    <col min="4876" max="4876" width="10.5703125" style="1" customWidth="1"/>
    <col min="4877" max="4877" width="1.140625" style="1" customWidth="1"/>
    <col min="4878" max="4878" width="11.28515625" style="1" customWidth="1"/>
    <col min="4879" max="4879" width="12.7109375" style="1" customWidth="1"/>
    <col min="4880" max="4880" width="11.5703125" style="1" customWidth="1"/>
    <col min="4881" max="4881" width="12.42578125" style="1" customWidth="1"/>
    <col min="4882" max="4882" width="1.5703125" style="1" customWidth="1"/>
    <col min="4883" max="4883" width="11.42578125" style="1" customWidth="1"/>
    <col min="4884" max="4884" width="12.140625" style="1" customWidth="1"/>
    <col min="4885" max="4885" width="1.7109375" style="1" customWidth="1"/>
    <col min="4886" max="4886" width="13.5703125" style="1" customWidth="1"/>
    <col min="4887" max="5123" width="8.85546875" style="1"/>
    <col min="5124" max="5124" width="9.28515625" style="1" customWidth="1"/>
    <col min="5125" max="5125" width="1.7109375" style="1" customWidth="1"/>
    <col min="5126" max="5129" width="12" style="1" customWidth="1"/>
    <col min="5130" max="5130" width="11.85546875" style="1" customWidth="1"/>
    <col min="5131" max="5131" width="10.7109375" style="1" customWidth="1"/>
    <col min="5132" max="5132" width="10.5703125" style="1" customWidth="1"/>
    <col min="5133" max="5133" width="1.140625" style="1" customWidth="1"/>
    <col min="5134" max="5134" width="11.28515625" style="1" customWidth="1"/>
    <col min="5135" max="5135" width="12.7109375" style="1" customWidth="1"/>
    <col min="5136" max="5136" width="11.5703125" style="1" customWidth="1"/>
    <col min="5137" max="5137" width="12.42578125" style="1" customWidth="1"/>
    <col min="5138" max="5138" width="1.5703125" style="1" customWidth="1"/>
    <col min="5139" max="5139" width="11.42578125" style="1" customWidth="1"/>
    <col min="5140" max="5140" width="12.140625" style="1" customWidth="1"/>
    <col min="5141" max="5141" width="1.7109375" style="1" customWidth="1"/>
    <col min="5142" max="5142" width="13.5703125" style="1" customWidth="1"/>
    <col min="5143" max="5379" width="8.85546875" style="1"/>
    <col min="5380" max="5380" width="9.28515625" style="1" customWidth="1"/>
    <col min="5381" max="5381" width="1.7109375" style="1" customWidth="1"/>
    <col min="5382" max="5385" width="12" style="1" customWidth="1"/>
    <col min="5386" max="5386" width="11.85546875" style="1" customWidth="1"/>
    <col min="5387" max="5387" width="10.7109375" style="1" customWidth="1"/>
    <col min="5388" max="5388" width="10.5703125" style="1" customWidth="1"/>
    <col min="5389" max="5389" width="1.140625" style="1" customWidth="1"/>
    <col min="5390" max="5390" width="11.28515625" style="1" customWidth="1"/>
    <col min="5391" max="5391" width="12.7109375" style="1" customWidth="1"/>
    <col min="5392" max="5392" width="11.5703125" style="1" customWidth="1"/>
    <col min="5393" max="5393" width="12.42578125" style="1" customWidth="1"/>
    <col min="5394" max="5394" width="1.5703125" style="1" customWidth="1"/>
    <col min="5395" max="5395" width="11.42578125" style="1" customWidth="1"/>
    <col min="5396" max="5396" width="12.140625" style="1" customWidth="1"/>
    <col min="5397" max="5397" width="1.7109375" style="1" customWidth="1"/>
    <col min="5398" max="5398" width="13.5703125" style="1" customWidth="1"/>
    <col min="5399" max="5635" width="8.85546875" style="1"/>
    <col min="5636" max="5636" width="9.28515625" style="1" customWidth="1"/>
    <col min="5637" max="5637" width="1.7109375" style="1" customWidth="1"/>
    <col min="5638" max="5641" width="12" style="1" customWidth="1"/>
    <col min="5642" max="5642" width="11.85546875" style="1" customWidth="1"/>
    <col min="5643" max="5643" width="10.7109375" style="1" customWidth="1"/>
    <col min="5644" max="5644" width="10.5703125" style="1" customWidth="1"/>
    <col min="5645" max="5645" width="1.140625" style="1" customWidth="1"/>
    <col min="5646" max="5646" width="11.28515625" style="1" customWidth="1"/>
    <col min="5647" max="5647" width="12.7109375" style="1" customWidth="1"/>
    <col min="5648" max="5648" width="11.5703125" style="1" customWidth="1"/>
    <col min="5649" max="5649" width="12.42578125" style="1" customWidth="1"/>
    <col min="5650" max="5650" width="1.5703125" style="1" customWidth="1"/>
    <col min="5651" max="5651" width="11.42578125" style="1" customWidth="1"/>
    <col min="5652" max="5652" width="12.140625" style="1" customWidth="1"/>
    <col min="5653" max="5653" width="1.7109375" style="1" customWidth="1"/>
    <col min="5654" max="5654" width="13.5703125" style="1" customWidth="1"/>
    <col min="5655" max="5891" width="8.85546875" style="1"/>
    <col min="5892" max="5892" width="9.28515625" style="1" customWidth="1"/>
    <col min="5893" max="5893" width="1.7109375" style="1" customWidth="1"/>
    <col min="5894" max="5897" width="12" style="1" customWidth="1"/>
    <col min="5898" max="5898" width="11.85546875" style="1" customWidth="1"/>
    <col min="5899" max="5899" width="10.7109375" style="1" customWidth="1"/>
    <col min="5900" max="5900" width="10.5703125" style="1" customWidth="1"/>
    <col min="5901" max="5901" width="1.140625" style="1" customWidth="1"/>
    <col min="5902" max="5902" width="11.28515625" style="1" customWidth="1"/>
    <col min="5903" max="5903" width="12.7109375" style="1" customWidth="1"/>
    <col min="5904" max="5904" width="11.5703125" style="1" customWidth="1"/>
    <col min="5905" max="5905" width="12.42578125" style="1" customWidth="1"/>
    <col min="5906" max="5906" width="1.5703125" style="1" customWidth="1"/>
    <col min="5907" max="5907" width="11.42578125" style="1" customWidth="1"/>
    <col min="5908" max="5908" width="12.140625" style="1" customWidth="1"/>
    <col min="5909" max="5909" width="1.7109375" style="1" customWidth="1"/>
    <col min="5910" max="5910" width="13.5703125" style="1" customWidth="1"/>
    <col min="5911" max="6147" width="8.85546875" style="1"/>
    <col min="6148" max="6148" width="9.28515625" style="1" customWidth="1"/>
    <col min="6149" max="6149" width="1.7109375" style="1" customWidth="1"/>
    <col min="6150" max="6153" width="12" style="1" customWidth="1"/>
    <col min="6154" max="6154" width="11.85546875" style="1" customWidth="1"/>
    <col min="6155" max="6155" width="10.7109375" style="1" customWidth="1"/>
    <col min="6156" max="6156" width="10.5703125" style="1" customWidth="1"/>
    <col min="6157" max="6157" width="1.140625" style="1" customWidth="1"/>
    <col min="6158" max="6158" width="11.28515625" style="1" customWidth="1"/>
    <col min="6159" max="6159" width="12.7109375" style="1" customWidth="1"/>
    <col min="6160" max="6160" width="11.5703125" style="1" customWidth="1"/>
    <col min="6161" max="6161" width="12.42578125" style="1" customWidth="1"/>
    <col min="6162" max="6162" width="1.5703125" style="1" customWidth="1"/>
    <col min="6163" max="6163" width="11.42578125" style="1" customWidth="1"/>
    <col min="6164" max="6164" width="12.140625" style="1" customWidth="1"/>
    <col min="6165" max="6165" width="1.7109375" style="1" customWidth="1"/>
    <col min="6166" max="6166" width="13.5703125" style="1" customWidth="1"/>
    <col min="6167" max="6403" width="8.85546875" style="1"/>
    <col min="6404" max="6404" width="9.28515625" style="1" customWidth="1"/>
    <col min="6405" max="6405" width="1.7109375" style="1" customWidth="1"/>
    <col min="6406" max="6409" width="12" style="1" customWidth="1"/>
    <col min="6410" max="6410" width="11.85546875" style="1" customWidth="1"/>
    <col min="6411" max="6411" width="10.7109375" style="1" customWidth="1"/>
    <col min="6412" max="6412" width="10.5703125" style="1" customWidth="1"/>
    <col min="6413" max="6413" width="1.140625" style="1" customWidth="1"/>
    <col min="6414" max="6414" width="11.28515625" style="1" customWidth="1"/>
    <col min="6415" max="6415" width="12.7109375" style="1" customWidth="1"/>
    <col min="6416" max="6416" width="11.5703125" style="1" customWidth="1"/>
    <col min="6417" max="6417" width="12.42578125" style="1" customWidth="1"/>
    <col min="6418" max="6418" width="1.5703125" style="1" customWidth="1"/>
    <col min="6419" max="6419" width="11.42578125" style="1" customWidth="1"/>
    <col min="6420" max="6420" width="12.140625" style="1" customWidth="1"/>
    <col min="6421" max="6421" width="1.7109375" style="1" customWidth="1"/>
    <col min="6422" max="6422" width="13.5703125" style="1" customWidth="1"/>
    <col min="6423" max="6659" width="8.85546875" style="1"/>
    <col min="6660" max="6660" width="9.28515625" style="1" customWidth="1"/>
    <col min="6661" max="6661" width="1.7109375" style="1" customWidth="1"/>
    <col min="6662" max="6665" width="12" style="1" customWidth="1"/>
    <col min="6666" max="6666" width="11.85546875" style="1" customWidth="1"/>
    <col min="6667" max="6667" width="10.7109375" style="1" customWidth="1"/>
    <col min="6668" max="6668" width="10.5703125" style="1" customWidth="1"/>
    <col min="6669" max="6669" width="1.140625" style="1" customWidth="1"/>
    <col min="6670" max="6670" width="11.28515625" style="1" customWidth="1"/>
    <col min="6671" max="6671" width="12.7109375" style="1" customWidth="1"/>
    <col min="6672" max="6672" width="11.5703125" style="1" customWidth="1"/>
    <col min="6673" max="6673" width="12.42578125" style="1" customWidth="1"/>
    <col min="6674" max="6674" width="1.5703125" style="1" customWidth="1"/>
    <col min="6675" max="6675" width="11.42578125" style="1" customWidth="1"/>
    <col min="6676" max="6676" width="12.140625" style="1" customWidth="1"/>
    <col min="6677" max="6677" width="1.7109375" style="1" customWidth="1"/>
    <col min="6678" max="6678" width="13.5703125" style="1" customWidth="1"/>
    <col min="6679" max="6915" width="8.85546875" style="1"/>
    <col min="6916" max="6916" width="9.28515625" style="1" customWidth="1"/>
    <col min="6917" max="6917" width="1.7109375" style="1" customWidth="1"/>
    <col min="6918" max="6921" width="12" style="1" customWidth="1"/>
    <col min="6922" max="6922" width="11.85546875" style="1" customWidth="1"/>
    <col min="6923" max="6923" width="10.7109375" style="1" customWidth="1"/>
    <col min="6924" max="6924" width="10.5703125" style="1" customWidth="1"/>
    <col min="6925" max="6925" width="1.140625" style="1" customWidth="1"/>
    <col min="6926" max="6926" width="11.28515625" style="1" customWidth="1"/>
    <col min="6927" max="6927" width="12.7109375" style="1" customWidth="1"/>
    <col min="6928" max="6928" width="11.5703125" style="1" customWidth="1"/>
    <col min="6929" max="6929" width="12.42578125" style="1" customWidth="1"/>
    <col min="6930" max="6930" width="1.5703125" style="1" customWidth="1"/>
    <col min="6931" max="6931" width="11.42578125" style="1" customWidth="1"/>
    <col min="6932" max="6932" width="12.140625" style="1" customWidth="1"/>
    <col min="6933" max="6933" width="1.7109375" style="1" customWidth="1"/>
    <col min="6934" max="6934" width="13.5703125" style="1" customWidth="1"/>
    <col min="6935" max="7171" width="8.85546875" style="1"/>
    <col min="7172" max="7172" width="9.28515625" style="1" customWidth="1"/>
    <col min="7173" max="7173" width="1.7109375" style="1" customWidth="1"/>
    <col min="7174" max="7177" width="12" style="1" customWidth="1"/>
    <col min="7178" max="7178" width="11.85546875" style="1" customWidth="1"/>
    <col min="7179" max="7179" width="10.7109375" style="1" customWidth="1"/>
    <col min="7180" max="7180" width="10.5703125" style="1" customWidth="1"/>
    <col min="7181" max="7181" width="1.140625" style="1" customWidth="1"/>
    <col min="7182" max="7182" width="11.28515625" style="1" customWidth="1"/>
    <col min="7183" max="7183" width="12.7109375" style="1" customWidth="1"/>
    <col min="7184" max="7184" width="11.5703125" style="1" customWidth="1"/>
    <col min="7185" max="7185" width="12.42578125" style="1" customWidth="1"/>
    <col min="7186" max="7186" width="1.5703125" style="1" customWidth="1"/>
    <col min="7187" max="7187" width="11.42578125" style="1" customWidth="1"/>
    <col min="7188" max="7188" width="12.140625" style="1" customWidth="1"/>
    <col min="7189" max="7189" width="1.7109375" style="1" customWidth="1"/>
    <col min="7190" max="7190" width="13.5703125" style="1" customWidth="1"/>
    <col min="7191" max="7427" width="8.85546875" style="1"/>
    <col min="7428" max="7428" width="9.28515625" style="1" customWidth="1"/>
    <col min="7429" max="7429" width="1.7109375" style="1" customWidth="1"/>
    <col min="7430" max="7433" width="12" style="1" customWidth="1"/>
    <col min="7434" max="7434" width="11.85546875" style="1" customWidth="1"/>
    <col min="7435" max="7435" width="10.7109375" style="1" customWidth="1"/>
    <col min="7436" max="7436" width="10.5703125" style="1" customWidth="1"/>
    <col min="7437" max="7437" width="1.140625" style="1" customWidth="1"/>
    <col min="7438" max="7438" width="11.28515625" style="1" customWidth="1"/>
    <col min="7439" max="7439" width="12.7109375" style="1" customWidth="1"/>
    <col min="7440" max="7440" width="11.5703125" style="1" customWidth="1"/>
    <col min="7441" max="7441" width="12.42578125" style="1" customWidth="1"/>
    <col min="7442" max="7442" width="1.5703125" style="1" customWidth="1"/>
    <col min="7443" max="7443" width="11.42578125" style="1" customWidth="1"/>
    <col min="7444" max="7444" width="12.140625" style="1" customWidth="1"/>
    <col min="7445" max="7445" width="1.7109375" style="1" customWidth="1"/>
    <col min="7446" max="7446" width="13.5703125" style="1" customWidth="1"/>
    <col min="7447" max="7683" width="8.85546875" style="1"/>
    <col min="7684" max="7684" width="9.28515625" style="1" customWidth="1"/>
    <col min="7685" max="7685" width="1.7109375" style="1" customWidth="1"/>
    <col min="7686" max="7689" width="12" style="1" customWidth="1"/>
    <col min="7690" max="7690" width="11.85546875" style="1" customWidth="1"/>
    <col min="7691" max="7691" width="10.7109375" style="1" customWidth="1"/>
    <col min="7692" max="7692" width="10.5703125" style="1" customWidth="1"/>
    <col min="7693" max="7693" width="1.140625" style="1" customWidth="1"/>
    <col min="7694" max="7694" width="11.28515625" style="1" customWidth="1"/>
    <col min="7695" max="7695" width="12.7109375" style="1" customWidth="1"/>
    <col min="7696" max="7696" width="11.5703125" style="1" customWidth="1"/>
    <col min="7697" max="7697" width="12.42578125" style="1" customWidth="1"/>
    <col min="7698" max="7698" width="1.5703125" style="1" customWidth="1"/>
    <col min="7699" max="7699" width="11.42578125" style="1" customWidth="1"/>
    <col min="7700" max="7700" width="12.140625" style="1" customWidth="1"/>
    <col min="7701" max="7701" width="1.7109375" style="1" customWidth="1"/>
    <col min="7702" max="7702" width="13.5703125" style="1" customWidth="1"/>
    <col min="7703" max="7939" width="8.85546875" style="1"/>
    <col min="7940" max="7940" width="9.28515625" style="1" customWidth="1"/>
    <col min="7941" max="7941" width="1.7109375" style="1" customWidth="1"/>
    <col min="7942" max="7945" width="12" style="1" customWidth="1"/>
    <col min="7946" max="7946" width="11.85546875" style="1" customWidth="1"/>
    <col min="7947" max="7947" width="10.7109375" style="1" customWidth="1"/>
    <col min="7948" max="7948" width="10.5703125" style="1" customWidth="1"/>
    <col min="7949" max="7949" width="1.140625" style="1" customWidth="1"/>
    <col min="7950" max="7950" width="11.28515625" style="1" customWidth="1"/>
    <col min="7951" max="7951" width="12.7109375" style="1" customWidth="1"/>
    <col min="7952" max="7952" width="11.5703125" style="1" customWidth="1"/>
    <col min="7953" max="7953" width="12.42578125" style="1" customWidth="1"/>
    <col min="7954" max="7954" width="1.5703125" style="1" customWidth="1"/>
    <col min="7955" max="7955" width="11.42578125" style="1" customWidth="1"/>
    <col min="7956" max="7956" width="12.140625" style="1" customWidth="1"/>
    <col min="7957" max="7957" width="1.7109375" style="1" customWidth="1"/>
    <col min="7958" max="7958" width="13.5703125" style="1" customWidth="1"/>
    <col min="7959" max="8195" width="8.85546875" style="1"/>
    <col min="8196" max="8196" width="9.28515625" style="1" customWidth="1"/>
    <col min="8197" max="8197" width="1.7109375" style="1" customWidth="1"/>
    <col min="8198" max="8201" width="12" style="1" customWidth="1"/>
    <col min="8202" max="8202" width="11.85546875" style="1" customWidth="1"/>
    <col min="8203" max="8203" width="10.7109375" style="1" customWidth="1"/>
    <col min="8204" max="8204" width="10.5703125" style="1" customWidth="1"/>
    <col min="8205" max="8205" width="1.140625" style="1" customWidth="1"/>
    <col min="8206" max="8206" width="11.28515625" style="1" customWidth="1"/>
    <col min="8207" max="8207" width="12.7109375" style="1" customWidth="1"/>
    <col min="8208" max="8208" width="11.5703125" style="1" customWidth="1"/>
    <col min="8209" max="8209" width="12.42578125" style="1" customWidth="1"/>
    <col min="8210" max="8210" width="1.5703125" style="1" customWidth="1"/>
    <col min="8211" max="8211" width="11.42578125" style="1" customWidth="1"/>
    <col min="8212" max="8212" width="12.140625" style="1" customWidth="1"/>
    <col min="8213" max="8213" width="1.7109375" style="1" customWidth="1"/>
    <col min="8214" max="8214" width="13.5703125" style="1" customWidth="1"/>
    <col min="8215" max="8451" width="8.85546875" style="1"/>
    <col min="8452" max="8452" width="9.28515625" style="1" customWidth="1"/>
    <col min="8453" max="8453" width="1.7109375" style="1" customWidth="1"/>
    <col min="8454" max="8457" width="12" style="1" customWidth="1"/>
    <col min="8458" max="8458" width="11.85546875" style="1" customWidth="1"/>
    <col min="8459" max="8459" width="10.7109375" style="1" customWidth="1"/>
    <col min="8460" max="8460" width="10.5703125" style="1" customWidth="1"/>
    <col min="8461" max="8461" width="1.140625" style="1" customWidth="1"/>
    <col min="8462" max="8462" width="11.28515625" style="1" customWidth="1"/>
    <col min="8463" max="8463" width="12.7109375" style="1" customWidth="1"/>
    <col min="8464" max="8464" width="11.5703125" style="1" customWidth="1"/>
    <col min="8465" max="8465" width="12.42578125" style="1" customWidth="1"/>
    <col min="8466" max="8466" width="1.5703125" style="1" customWidth="1"/>
    <col min="8467" max="8467" width="11.42578125" style="1" customWidth="1"/>
    <col min="8468" max="8468" width="12.140625" style="1" customWidth="1"/>
    <col min="8469" max="8469" width="1.7109375" style="1" customWidth="1"/>
    <col min="8470" max="8470" width="13.5703125" style="1" customWidth="1"/>
    <col min="8471" max="8707" width="8.85546875" style="1"/>
    <col min="8708" max="8708" width="9.28515625" style="1" customWidth="1"/>
    <col min="8709" max="8709" width="1.7109375" style="1" customWidth="1"/>
    <col min="8710" max="8713" width="12" style="1" customWidth="1"/>
    <col min="8714" max="8714" width="11.85546875" style="1" customWidth="1"/>
    <col min="8715" max="8715" width="10.7109375" style="1" customWidth="1"/>
    <col min="8716" max="8716" width="10.5703125" style="1" customWidth="1"/>
    <col min="8717" max="8717" width="1.140625" style="1" customWidth="1"/>
    <col min="8718" max="8718" width="11.28515625" style="1" customWidth="1"/>
    <col min="8719" max="8719" width="12.7109375" style="1" customWidth="1"/>
    <col min="8720" max="8720" width="11.5703125" style="1" customWidth="1"/>
    <col min="8721" max="8721" width="12.42578125" style="1" customWidth="1"/>
    <col min="8722" max="8722" width="1.5703125" style="1" customWidth="1"/>
    <col min="8723" max="8723" width="11.42578125" style="1" customWidth="1"/>
    <col min="8724" max="8724" width="12.140625" style="1" customWidth="1"/>
    <col min="8725" max="8725" width="1.7109375" style="1" customWidth="1"/>
    <col min="8726" max="8726" width="13.5703125" style="1" customWidth="1"/>
    <col min="8727" max="8963" width="8.85546875" style="1"/>
    <col min="8964" max="8964" width="9.28515625" style="1" customWidth="1"/>
    <col min="8965" max="8965" width="1.7109375" style="1" customWidth="1"/>
    <col min="8966" max="8969" width="12" style="1" customWidth="1"/>
    <col min="8970" max="8970" width="11.85546875" style="1" customWidth="1"/>
    <col min="8971" max="8971" width="10.7109375" style="1" customWidth="1"/>
    <col min="8972" max="8972" width="10.5703125" style="1" customWidth="1"/>
    <col min="8973" max="8973" width="1.140625" style="1" customWidth="1"/>
    <col min="8974" max="8974" width="11.28515625" style="1" customWidth="1"/>
    <col min="8975" max="8975" width="12.7109375" style="1" customWidth="1"/>
    <col min="8976" max="8976" width="11.5703125" style="1" customWidth="1"/>
    <col min="8977" max="8977" width="12.42578125" style="1" customWidth="1"/>
    <col min="8978" max="8978" width="1.5703125" style="1" customWidth="1"/>
    <col min="8979" max="8979" width="11.42578125" style="1" customWidth="1"/>
    <col min="8980" max="8980" width="12.140625" style="1" customWidth="1"/>
    <col min="8981" max="8981" width="1.7109375" style="1" customWidth="1"/>
    <col min="8982" max="8982" width="13.5703125" style="1" customWidth="1"/>
    <col min="8983" max="9219" width="8.85546875" style="1"/>
    <col min="9220" max="9220" width="9.28515625" style="1" customWidth="1"/>
    <col min="9221" max="9221" width="1.7109375" style="1" customWidth="1"/>
    <col min="9222" max="9225" width="12" style="1" customWidth="1"/>
    <col min="9226" max="9226" width="11.85546875" style="1" customWidth="1"/>
    <col min="9227" max="9227" width="10.7109375" style="1" customWidth="1"/>
    <col min="9228" max="9228" width="10.5703125" style="1" customWidth="1"/>
    <col min="9229" max="9229" width="1.140625" style="1" customWidth="1"/>
    <col min="9230" max="9230" width="11.28515625" style="1" customWidth="1"/>
    <col min="9231" max="9231" width="12.7109375" style="1" customWidth="1"/>
    <col min="9232" max="9232" width="11.5703125" style="1" customWidth="1"/>
    <col min="9233" max="9233" width="12.42578125" style="1" customWidth="1"/>
    <col min="9234" max="9234" width="1.5703125" style="1" customWidth="1"/>
    <col min="9235" max="9235" width="11.42578125" style="1" customWidth="1"/>
    <col min="9236" max="9236" width="12.140625" style="1" customWidth="1"/>
    <col min="9237" max="9237" width="1.7109375" style="1" customWidth="1"/>
    <col min="9238" max="9238" width="13.5703125" style="1" customWidth="1"/>
    <col min="9239" max="9475" width="8.85546875" style="1"/>
    <col min="9476" max="9476" width="9.28515625" style="1" customWidth="1"/>
    <col min="9477" max="9477" width="1.7109375" style="1" customWidth="1"/>
    <col min="9478" max="9481" width="12" style="1" customWidth="1"/>
    <col min="9482" max="9482" width="11.85546875" style="1" customWidth="1"/>
    <col min="9483" max="9483" width="10.7109375" style="1" customWidth="1"/>
    <col min="9484" max="9484" width="10.5703125" style="1" customWidth="1"/>
    <col min="9485" max="9485" width="1.140625" style="1" customWidth="1"/>
    <col min="9486" max="9486" width="11.28515625" style="1" customWidth="1"/>
    <col min="9487" max="9487" width="12.7109375" style="1" customWidth="1"/>
    <col min="9488" max="9488" width="11.5703125" style="1" customWidth="1"/>
    <col min="9489" max="9489" width="12.42578125" style="1" customWidth="1"/>
    <col min="9490" max="9490" width="1.5703125" style="1" customWidth="1"/>
    <col min="9491" max="9491" width="11.42578125" style="1" customWidth="1"/>
    <col min="9492" max="9492" width="12.140625" style="1" customWidth="1"/>
    <col min="9493" max="9493" width="1.7109375" style="1" customWidth="1"/>
    <col min="9494" max="9494" width="13.5703125" style="1" customWidth="1"/>
    <col min="9495" max="9731" width="8.85546875" style="1"/>
    <col min="9732" max="9732" width="9.28515625" style="1" customWidth="1"/>
    <col min="9733" max="9733" width="1.7109375" style="1" customWidth="1"/>
    <col min="9734" max="9737" width="12" style="1" customWidth="1"/>
    <col min="9738" max="9738" width="11.85546875" style="1" customWidth="1"/>
    <col min="9739" max="9739" width="10.7109375" style="1" customWidth="1"/>
    <col min="9740" max="9740" width="10.5703125" style="1" customWidth="1"/>
    <col min="9741" max="9741" width="1.140625" style="1" customWidth="1"/>
    <col min="9742" max="9742" width="11.28515625" style="1" customWidth="1"/>
    <col min="9743" max="9743" width="12.7109375" style="1" customWidth="1"/>
    <col min="9744" max="9744" width="11.5703125" style="1" customWidth="1"/>
    <col min="9745" max="9745" width="12.42578125" style="1" customWidth="1"/>
    <col min="9746" max="9746" width="1.5703125" style="1" customWidth="1"/>
    <col min="9747" max="9747" width="11.42578125" style="1" customWidth="1"/>
    <col min="9748" max="9748" width="12.140625" style="1" customWidth="1"/>
    <col min="9749" max="9749" width="1.7109375" style="1" customWidth="1"/>
    <col min="9750" max="9750" width="13.5703125" style="1" customWidth="1"/>
    <col min="9751" max="9987" width="8.85546875" style="1"/>
    <col min="9988" max="9988" width="9.28515625" style="1" customWidth="1"/>
    <col min="9989" max="9989" width="1.7109375" style="1" customWidth="1"/>
    <col min="9990" max="9993" width="12" style="1" customWidth="1"/>
    <col min="9994" max="9994" width="11.85546875" style="1" customWidth="1"/>
    <col min="9995" max="9995" width="10.7109375" style="1" customWidth="1"/>
    <col min="9996" max="9996" width="10.5703125" style="1" customWidth="1"/>
    <col min="9997" max="9997" width="1.140625" style="1" customWidth="1"/>
    <col min="9998" max="9998" width="11.28515625" style="1" customWidth="1"/>
    <col min="9999" max="9999" width="12.7109375" style="1" customWidth="1"/>
    <col min="10000" max="10000" width="11.5703125" style="1" customWidth="1"/>
    <col min="10001" max="10001" width="12.42578125" style="1" customWidth="1"/>
    <col min="10002" max="10002" width="1.5703125" style="1" customWidth="1"/>
    <col min="10003" max="10003" width="11.42578125" style="1" customWidth="1"/>
    <col min="10004" max="10004" width="12.140625" style="1" customWidth="1"/>
    <col min="10005" max="10005" width="1.7109375" style="1" customWidth="1"/>
    <col min="10006" max="10006" width="13.5703125" style="1" customWidth="1"/>
    <col min="10007" max="10243" width="8.85546875" style="1"/>
    <col min="10244" max="10244" width="9.28515625" style="1" customWidth="1"/>
    <col min="10245" max="10245" width="1.7109375" style="1" customWidth="1"/>
    <col min="10246" max="10249" width="12" style="1" customWidth="1"/>
    <col min="10250" max="10250" width="11.85546875" style="1" customWidth="1"/>
    <col min="10251" max="10251" width="10.7109375" style="1" customWidth="1"/>
    <col min="10252" max="10252" width="10.5703125" style="1" customWidth="1"/>
    <col min="10253" max="10253" width="1.140625" style="1" customWidth="1"/>
    <col min="10254" max="10254" width="11.28515625" style="1" customWidth="1"/>
    <col min="10255" max="10255" width="12.7109375" style="1" customWidth="1"/>
    <col min="10256" max="10256" width="11.5703125" style="1" customWidth="1"/>
    <col min="10257" max="10257" width="12.42578125" style="1" customWidth="1"/>
    <col min="10258" max="10258" width="1.5703125" style="1" customWidth="1"/>
    <col min="10259" max="10259" width="11.42578125" style="1" customWidth="1"/>
    <col min="10260" max="10260" width="12.140625" style="1" customWidth="1"/>
    <col min="10261" max="10261" width="1.7109375" style="1" customWidth="1"/>
    <col min="10262" max="10262" width="13.5703125" style="1" customWidth="1"/>
    <col min="10263" max="10499" width="8.85546875" style="1"/>
    <col min="10500" max="10500" width="9.28515625" style="1" customWidth="1"/>
    <col min="10501" max="10501" width="1.7109375" style="1" customWidth="1"/>
    <col min="10502" max="10505" width="12" style="1" customWidth="1"/>
    <col min="10506" max="10506" width="11.85546875" style="1" customWidth="1"/>
    <col min="10507" max="10507" width="10.7109375" style="1" customWidth="1"/>
    <col min="10508" max="10508" width="10.5703125" style="1" customWidth="1"/>
    <col min="10509" max="10509" width="1.140625" style="1" customWidth="1"/>
    <col min="10510" max="10510" width="11.28515625" style="1" customWidth="1"/>
    <col min="10511" max="10511" width="12.7109375" style="1" customWidth="1"/>
    <col min="10512" max="10512" width="11.5703125" style="1" customWidth="1"/>
    <col min="10513" max="10513" width="12.42578125" style="1" customWidth="1"/>
    <col min="10514" max="10514" width="1.5703125" style="1" customWidth="1"/>
    <col min="10515" max="10515" width="11.42578125" style="1" customWidth="1"/>
    <col min="10516" max="10516" width="12.140625" style="1" customWidth="1"/>
    <col min="10517" max="10517" width="1.7109375" style="1" customWidth="1"/>
    <col min="10518" max="10518" width="13.5703125" style="1" customWidth="1"/>
    <col min="10519" max="10755" width="8.85546875" style="1"/>
    <col min="10756" max="10756" width="9.28515625" style="1" customWidth="1"/>
    <col min="10757" max="10757" width="1.7109375" style="1" customWidth="1"/>
    <col min="10758" max="10761" width="12" style="1" customWidth="1"/>
    <col min="10762" max="10762" width="11.85546875" style="1" customWidth="1"/>
    <col min="10763" max="10763" width="10.7109375" style="1" customWidth="1"/>
    <col min="10764" max="10764" width="10.5703125" style="1" customWidth="1"/>
    <col min="10765" max="10765" width="1.140625" style="1" customWidth="1"/>
    <col min="10766" max="10766" width="11.28515625" style="1" customWidth="1"/>
    <col min="10767" max="10767" width="12.7109375" style="1" customWidth="1"/>
    <col min="10768" max="10768" width="11.5703125" style="1" customWidth="1"/>
    <col min="10769" max="10769" width="12.42578125" style="1" customWidth="1"/>
    <col min="10770" max="10770" width="1.5703125" style="1" customWidth="1"/>
    <col min="10771" max="10771" width="11.42578125" style="1" customWidth="1"/>
    <col min="10772" max="10772" width="12.140625" style="1" customWidth="1"/>
    <col min="10773" max="10773" width="1.7109375" style="1" customWidth="1"/>
    <col min="10774" max="10774" width="13.5703125" style="1" customWidth="1"/>
    <col min="10775" max="11011" width="8.85546875" style="1"/>
    <col min="11012" max="11012" width="9.28515625" style="1" customWidth="1"/>
    <col min="11013" max="11013" width="1.7109375" style="1" customWidth="1"/>
    <col min="11014" max="11017" width="12" style="1" customWidth="1"/>
    <col min="11018" max="11018" width="11.85546875" style="1" customWidth="1"/>
    <col min="11019" max="11019" width="10.7109375" style="1" customWidth="1"/>
    <col min="11020" max="11020" width="10.5703125" style="1" customWidth="1"/>
    <col min="11021" max="11021" width="1.140625" style="1" customWidth="1"/>
    <col min="11022" max="11022" width="11.28515625" style="1" customWidth="1"/>
    <col min="11023" max="11023" width="12.7109375" style="1" customWidth="1"/>
    <col min="11024" max="11024" width="11.5703125" style="1" customWidth="1"/>
    <col min="11025" max="11025" width="12.42578125" style="1" customWidth="1"/>
    <col min="11026" max="11026" width="1.5703125" style="1" customWidth="1"/>
    <col min="11027" max="11027" width="11.42578125" style="1" customWidth="1"/>
    <col min="11028" max="11028" width="12.140625" style="1" customWidth="1"/>
    <col min="11029" max="11029" width="1.7109375" style="1" customWidth="1"/>
    <col min="11030" max="11030" width="13.5703125" style="1" customWidth="1"/>
    <col min="11031" max="11267" width="8.85546875" style="1"/>
    <col min="11268" max="11268" width="9.28515625" style="1" customWidth="1"/>
    <col min="11269" max="11269" width="1.7109375" style="1" customWidth="1"/>
    <col min="11270" max="11273" width="12" style="1" customWidth="1"/>
    <col min="11274" max="11274" width="11.85546875" style="1" customWidth="1"/>
    <col min="11275" max="11275" width="10.7109375" style="1" customWidth="1"/>
    <col min="11276" max="11276" width="10.5703125" style="1" customWidth="1"/>
    <col min="11277" max="11277" width="1.140625" style="1" customWidth="1"/>
    <col min="11278" max="11278" width="11.28515625" style="1" customWidth="1"/>
    <col min="11279" max="11279" width="12.7109375" style="1" customWidth="1"/>
    <col min="11280" max="11280" width="11.5703125" style="1" customWidth="1"/>
    <col min="11281" max="11281" width="12.42578125" style="1" customWidth="1"/>
    <col min="11282" max="11282" width="1.5703125" style="1" customWidth="1"/>
    <col min="11283" max="11283" width="11.42578125" style="1" customWidth="1"/>
    <col min="11284" max="11284" width="12.140625" style="1" customWidth="1"/>
    <col min="11285" max="11285" width="1.7109375" style="1" customWidth="1"/>
    <col min="11286" max="11286" width="13.5703125" style="1" customWidth="1"/>
    <col min="11287" max="11523" width="8.85546875" style="1"/>
    <col min="11524" max="11524" width="9.28515625" style="1" customWidth="1"/>
    <col min="11525" max="11525" width="1.7109375" style="1" customWidth="1"/>
    <col min="11526" max="11529" width="12" style="1" customWidth="1"/>
    <col min="11530" max="11530" width="11.85546875" style="1" customWidth="1"/>
    <col min="11531" max="11531" width="10.7109375" style="1" customWidth="1"/>
    <col min="11532" max="11532" width="10.5703125" style="1" customWidth="1"/>
    <col min="11533" max="11533" width="1.140625" style="1" customWidth="1"/>
    <col min="11534" max="11534" width="11.28515625" style="1" customWidth="1"/>
    <col min="11535" max="11535" width="12.7109375" style="1" customWidth="1"/>
    <col min="11536" max="11536" width="11.5703125" style="1" customWidth="1"/>
    <col min="11537" max="11537" width="12.42578125" style="1" customWidth="1"/>
    <col min="11538" max="11538" width="1.5703125" style="1" customWidth="1"/>
    <col min="11539" max="11539" width="11.42578125" style="1" customWidth="1"/>
    <col min="11540" max="11540" width="12.140625" style="1" customWidth="1"/>
    <col min="11541" max="11541" width="1.7109375" style="1" customWidth="1"/>
    <col min="11542" max="11542" width="13.5703125" style="1" customWidth="1"/>
    <col min="11543" max="11779" width="8.85546875" style="1"/>
    <col min="11780" max="11780" width="9.28515625" style="1" customWidth="1"/>
    <col min="11781" max="11781" width="1.7109375" style="1" customWidth="1"/>
    <col min="11782" max="11785" width="12" style="1" customWidth="1"/>
    <col min="11786" max="11786" width="11.85546875" style="1" customWidth="1"/>
    <col min="11787" max="11787" width="10.7109375" style="1" customWidth="1"/>
    <col min="11788" max="11788" width="10.5703125" style="1" customWidth="1"/>
    <col min="11789" max="11789" width="1.140625" style="1" customWidth="1"/>
    <col min="11790" max="11790" width="11.28515625" style="1" customWidth="1"/>
    <col min="11791" max="11791" width="12.7109375" style="1" customWidth="1"/>
    <col min="11792" max="11792" width="11.5703125" style="1" customWidth="1"/>
    <col min="11793" max="11793" width="12.42578125" style="1" customWidth="1"/>
    <col min="11794" max="11794" width="1.5703125" style="1" customWidth="1"/>
    <col min="11795" max="11795" width="11.42578125" style="1" customWidth="1"/>
    <col min="11796" max="11796" width="12.140625" style="1" customWidth="1"/>
    <col min="11797" max="11797" width="1.7109375" style="1" customWidth="1"/>
    <col min="11798" max="11798" width="13.5703125" style="1" customWidth="1"/>
    <col min="11799" max="12035" width="8.85546875" style="1"/>
    <col min="12036" max="12036" width="9.28515625" style="1" customWidth="1"/>
    <col min="12037" max="12037" width="1.7109375" style="1" customWidth="1"/>
    <col min="12038" max="12041" width="12" style="1" customWidth="1"/>
    <col min="12042" max="12042" width="11.85546875" style="1" customWidth="1"/>
    <col min="12043" max="12043" width="10.7109375" style="1" customWidth="1"/>
    <col min="12044" max="12044" width="10.5703125" style="1" customWidth="1"/>
    <col min="12045" max="12045" width="1.140625" style="1" customWidth="1"/>
    <col min="12046" max="12046" width="11.28515625" style="1" customWidth="1"/>
    <col min="12047" max="12047" width="12.7109375" style="1" customWidth="1"/>
    <col min="12048" max="12048" width="11.5703125" style="1" customWidth="1"/>
    <col min="12049" max="12049" width="12.42578125" style="1" customWidth="1"/>
    <col min="12050" max="12050" width="1.5703125" style="1" customWidth="1"/>
    <col min="12051" max="12051" width="11.42578125" style="1" customWidth="1"/>
    <col min="12052" max="12052" width="12.140625" style="1" customWidth="1"/>
    <col min="12053" max="12053" width="1.7109375" style="1" customWidth="1"/>
    <col min="12054" max="12054" width="13.5703125" style="1" customWidth="1"/>
    <col min="12055" max="12291" width="8.85546875" style="1"/>
    <col min="12292" max="12292" width="9.28515625" style="1" customWidth="1"/>
    <col min="12293" max="12293" width="1.7109375" style="1" customWidth="1"/>
    <col min="12294" max="12297" width="12" style="1" customWidth="1"/>
    <col min="12298" max="12298" width="11.85546875" style="1" customWidth="1"/>
    <col min="12299" max="12299" width="10.7109375" style="1" customWidth="1"/>
    <col min="12300" max="12300" width="10.5703125" style="1" customWidth="1"/>
    <col min="12301" max="12301" width="1.140625" style="1" customWidth="1"/>
    <col min="12302" max="12302" width="11.28515625" style="1" customWidth="1"/>
    <col min="12303" max="12303" width="12.7109375" style="1" customWidth="1"/>
    <col min="12304" max="12304" width="11.5703125" style="1" customWidth="1"/>
    <col min="12305" max="12305" width="12.42578125" style="1" customWidth="1"/>
    <col min="12306" max="12306" width="1.5703125" style="1" customWidth="1"/>
    <col min="12307" max="12307" width="11.42578125" style="1" customWidth="1"/>
    <col min="12308" max="12308" width="12.140625" style="1" customWidth="1"/>
    <col min="12309" max="12309" width="1.7109375" style="1" customWidth="1"/>
    <col min="12310" max="12310" width="13.5703125" style="1" customWidth="1"/>
    <col min="12311" max="12547" width="8.85546875" style="1"/>
    <col min="12548" max="12548" width="9.28515625" style="1" customWidth="1"/>
    <col min="12549" max="12549" width="1.7109375" style="1" customWidth="1"/>
    <col min="12550" max="12553" width="12" style="1" customWidth="1"/>
    <col min="12554" max="12554" width="11.85546875" style="1" customWidth="1"/>
    <col min="12555" max="12555" width="10.7109375" style="1" customWidth="1"/>
    <col min="12556" max="12556" width="10.5703125" style="1" customWidth="1"/>
    <col min="12557" max="12557" width="1.140625" style="1" customWidth="1"/>
    <col min="12558" max="12558" width="11.28515625" style="1" customWidth="1"/>
    <col min="12559" max="12559" width="12.7109375" style="1" customWidth="1"/>
    <col min="12560" max="12560" width="11.5703125" style="1" customWidth="1"/>
    <col min="12561" max="12561" width="12.42578125" style="1" customWidth="1"/>
    <col min="12562" max="12562" width="1.5703125" style="1" customWidth="1"/>
    <col min="12563" max="12563" width="11.42578125" style="1" customWidth="1"/>
    <col min="12564" max="12564" width="12.140625" style="1" customWidth="1"/>
    <col min="12565" max="12565" width="1.7109375" style="1" customWidth="1"/>
    <col min="12566" max="12566" width="13.5703125" style="1" customWidth="1"/>
    <col min="12567" max="12803" width="8.85546875" style="1"/>
    <col min="12804" max="12804" width="9.28515625" style="1" customWidth="1"/>
    <col min="12805" max="12805" width="1.7109375" style="1" customWidth="1"/>
    <col min="12806" max="12809" width="12" style="1" customWidth="1"/>
    <col min="12810" max="12810" width="11.85546875" style="1" customWidth="1"/>
    <col min="12811" max="12811" width="10.7109375" style="1" customWidth="1"/>
    <col min="12812" max="12812" width="10.5703125" style="1" customWidth="1"/>
    <col min="12813" max="12813" width="1.140625" style="1" customWidth="1"/>
    <col min="12814" max="12814" width="11.28515625" style="1" customWidth="1"/>
    <col min="12815" max="12815" width="12.7109375" style="1" customWidth="1"/>
    <col min="12816" max="12816" width="11.5703125" style="1" customWidth="1"/>
    <col min="12817" max="12817" width="12.42578125" style="1" customWidth="1"/>
    <col min="12818" max="12818" width="1.5703125" style="1" customWidth="1"/>
    <col min="12819" max="12819" width="11.42578125" style="1" customWidth="1"/>
    <col min="12820" max="12820" width="12.140625" style="1" customWidth="1"/>
    <col min="12821" max="12821" width="1.7109375" style="1" customWidth="1"/>
    <col min="12822" max="12822" width="13.5703125" style="1" customWidth="1"/>
    <col min="12823" max="13059" width="8.85546875" style="1"/>
    <col min="13060" max="13060" width="9.28515625" style="1" customWidth="1"/>
    <col min="13061" max="13061" width="1.7109375" style="1" customWidth="1"/>
    <col min="13062" max="13065" width="12" style="1" customWidth="1"/>
    <col min="13066" max="13066" width="11.85546875" style="1" customWidth="1"/>
    <col min="13067" max="13067" width="10.7109375" style="1" customWidth="1"/>
    <col min="13068" max="13068" width="10.5703125" style="1" customWidth="1"/>
    <col min="13069" max="13069" width="1.140625" style="1" customWidth="1"/>
    <col min="13070" max="13070" width="11.28515625" style="1" customWidth="1"/>
    <col min="13071" max="13071" width="12.7109375" style="1" customWidth="1"/>
    <col min="13072" max="13072" width="11.5703125" style="1" customWidth="1"/>
    <col min="13073" max="13073" width="12.42578125" style="1" customWidth="1"/>
    <col min="13074" max="13074" width="1.5703125" style="1" customWidth="1"/>
    <col min="13075" max="13075" width="11.42578125" style="1" customWidth="1"/>
    <col min="13076" max="13076" width="12.140625" style="1" customWidth="1"/>
    <col min="13077" max="13077" width="1.7109375" style="1" customWidth="1"/>
    <col min="13078" max="13078" width="13.5703125" style="1" customWidth="1"/>
    <col min="13079" max="13315" width="8.85546875" style="1"/>
    <col min="13316" max="13316" width="9.28515625" style="1" customWidth="1"/>
    <col min="13317" max="13317" width="1.7109375" style="1" customWidth="1"/>
    <col min="13318" max="13321" width="12" style="1" customWidth="1"/>
    <col min="13322" max="13322" width="11.85546875" style="1" customWidth="1"/>
    <col min="13323" max="13323" width="10.7109375" style="1" customWidth="1"/>
    <col min="13324" max="13324" width="10.5703125" style="1" customWidth="1"/>
    <col min="13325" max="13325" width="1.140625" style="1" customWidth="1"/>
    <col min="13326" max="13326" width="11.28515625" style="1" customWidth="1"/>
    <col min="13327" max="13327" width="12.7109375" style="1" customWidth="1"/>
    <col min="13328" max="13328" width="11.5703125" style="1" customWidth="1"/>
    <col min="13329" max="13329" width="12.42578125" style="1" customWidth="1"/>
    <col min="13330" max="13330" width="1.5703125" style="1" customWidth="1"/>
    <col min="13331" max="13331" width="11.42578125" style="1" customWidth="1"/>
    <col min="13332" max="13332" width="12.140625" style="1" customWidth="1"/>
    <col min="13333" max="13333" width="1.7109375" style="1" customWidth="1"/>
    <col min="13334" max="13334" width="13.5703125" style="1" customWidth="1"/>
    <col min="13335" max="13571" width="8.85546875" style="1"/>
    <col min="13572" max="13572" width="9.28515625" style="1" customWidth="1"/>
    <col min="13573" max="13573" width="1.7109375" style="1" customWidth="1"/>
    <col min="13574" max="13577" width="12" style="1" customWidth="1"/>
    <col min="13578" max="13578" width="11.85546875" style="1" customWidth="1"/>
    <col min="13579" max="13579" width="10.7109375" style="1" customWidth="1"/>
    <col min="13580" max="13580" width="10.5703125" style="1" customWidth="1"/>
    <col min="13581" max="13581" width="1.140625" style="1" customWidth="1"/>
    <col min="13582" max="13582" width="11.28515625" style="1" customWidth="1"/>
    <col min="13583" max="13583" width="12.7109375" style="1" customWidth="1"/>
    <col min="13584" max="13584" width="11.5703125" style="1" customWidth="1"/>
    <col min="13585" max="13585" width="12.42578125" style="1" customWidth="1"/>
    <col min="13586" max="13586" width="1.5703125" style="1" customWidth="1"/>
    <col min="13587" max="13587" width="11.42578125" style="1" customWidth="1"/>
    <col min="13588" max="13588" width="12.140625" style="1" customWidth="1"/>
    <col min="13589" max="13589" width="1.7109375" style="1" customWidth="1"/>
    <col min="13590" max="13590" width="13.5703125" style="1" customWidth="1"/>
    <col min="13591" max="13827" width="8.85546875" style="1"/>
    <col min="13828" max="13828" width="9.28515625" style="1" customWidth="1"/>
    <col min="13829" max="13829" width="1.7109375" style="1" customWidth="1"/>
    <col min="13830" max="13833" width="12" style="1" customWidth="1"/>
    <col min="13834" max="13834" width="11.85546875" style="1" customWidth="1"/>
    <col min="13835" max="13835" width="10.7109375" style="1" customWidth="1"/>
    <col min="13836" max="13836" width="10.5703125" style="1" customWidth="1"/>
    <col min="13837" max="13837" width="1.140625" style="1" customWidth="1"/>
    <col min="13838" max="13838" width="11.28515625" style="1" customWidth="1"/>
    <col min="13839" max="13839" width="12.7109375" style="1" customWidth="1"/>
    <col min="13840" max="13840" width="11.5703125" style="1" customWidth="1"/>
    <col min="13841" max="13841" width="12.42578125" style="1" customWidth="1"/>
    <col min="13842" max="13842" width="1.5703125" style="1" customWidth="1"/>
    <col min="13843" max="13843" width="11.42578125" style="1" customWidth="1"/>
    <col min="13844" max="13844" width="12.140625" style="1" customWidth="1"/>
    <col min="13845" max="13845" width="1.7109375" style="1" customWidth="1"/>
    <col min="13846" max="13846" width="13.5703125" style="1" customWidth="1"/>
    <col min="13847" max="14083" width="8.85546875" style="1"/>
    <col min="14084" max="14084" width="9.28515625" style="1" customWidth="1"/>
    <col min="14085" max="14085" width="1.7109375" style="1" customWidth="1"/>
    <col min="14086" max="14089" width="12" style="1" customWidth="1"/>
    <col min="14090" max="14090" width="11.85546875" style="1" customWidth="1"/>
    <col min="14091" max="14091" width="10.7109375" style="1" customWidth="1"/>
    <col min="14092" max="14092" width="10.5703125" style="1" customWidth="1"/>
    <col min="14093" max="14093" width="1.140625" style="1" customWidth="1"/>
    <col min="14094" max="14094" width="11.28515625" style="1" customWidth="1"/>
    <col min="14095" max="14095" width="12.7109375" style="1" customWidth="1"/>
    <col min="14096" max="14096" width="11.5703125" style="1" customWidth="1"/>
    <col min="14097" max="14097" width="12.42578125" style="1" customWidth="1"/>
    <col min="14098" max="14098" width="1.5703125" style="1" customWidth="1"/>
    <col min="14099" max="14099" width="11.42578125" style="1" customWidth="1"/>
    <col min="14100" max="14100" width="12.140625" style="1" customWidth="1"/>
    <col min="14101" max="14101" width="1.7109375" style="1" customWidth="1"/>
    <col min="14102" max="14102" width="13.5703125" style="1" customWidth="1"/>
    <col min="14103" max="14339" width="8.85546875" style="1"/>
    <col min="14340" max="14340" width="9.28515625" style="1" customWidth="1"/>
    <col min="14341" max="14341" width="1.7109375" style="1" customWidth="1"/>
    <col min="14342" max="14345" width="12" style="1" customWidth="1"/>
    <col min="14346" max="14346" width="11.85546875" style="1" customWidth="1"/>
    <col min="14347" max="14347" width="10.7109375" style="1" customWidth="1"/>
    <col min="14348" max="14348" width="10.5703125" style="1" customWidth="1"/>
    <col min="14349" max="14349" width="1.140625" style="1" customWidth="1"/>
    <col min="14350" max="14350" width="11.28515625" style="1" customWidth="1"/>
    <col min="14351" max="14351" width="12.7109375" style="1" customWidth="1"/>
    <col min="14352" max="14352" width="11.5703125" style="1" customWidth="1"/>
    <col min="14353" max="14353" width="12.42578125" style="1" customWidth="1"/>
    <col min="14354" max="14354" width="1.5703125" style="1" customWidth="1"/>
    <col min="14355" max="14355" width="11.42578125" style="1" customWidth="1"/>
    <col min="14356" max="14356" width="12.140625" style="1" customWidth="1"/>
    <col min="14357" max="14357" width="1.7109375" style="1" customWidth="1"/>
    <col min="14358" max="14358" width="13.5703125" style="1" customWidth="1"/>
    <col min="14359" max="14595" width="8.85546875" style="1"/>
    <col min="14596" max="14596" width="9.28515625" style="1" customWidth="1"/>
    <col min="14597" max="14597" width="1.7109375" style="1" customWidth="1"/>
    <col min="14598" max="14601" width="12" style="1" customWidth="1"/>
    <col min="14602" max="14602" width="11.85546875" style="1" customWidth="1"/>
    <col min="14603" max="14603" width="10.7109375" style="1" customWidth="1"/>
    <col min="14604" max="14604" width="10.5703125" style="1" customWidth="1"/>
    <col min="14605" max="14605" width="1.140625" style="1" customWidth="1"/>
    <col min="14606" max="14606" width="11.28515625" style="1" customWidth="1"/>
    <col min="14607" max="14607" width="12.7109375" style="1" customWidth="1"/>
    <col min="14608" max="14608" width="11.5703125" style="1" customWidth="1"/>
    <col min="14609" max="14609" width="12.42578125" style="1" customWidth="1"/>
    <col min="14610" max="14610" width="1.5703125" style="1" customWidth="1"/>
    <col min="14611" max="14611" width="11.42578125" style="1" customWidth="1"/>
    <col min="14612" max="14612" width="12.140625" style="1" customWidth="1"/>
    <col min="14613" max="14613" width="1.7109375" style="1" customWidth="1"/>
    <col min="14614" max="14614" width="13.5703125" style="1" customWidth="1"/>
    <col min="14615" max="14851" width="8.85546875" style="1"/>
    <col min="14852" max="14852" width="9.28515625" style="1" customWidth="1"/>
    <col min="14853" max="14853" width="1.7109375" style="1" customWidth="1"/>
    <col min="14854" max="14857" width="12" style="1" customWidth="1"/>
    <col min="14858" max="14858" width="11.85546875" style="1" customWidth="1"/>
    <col min="14859" max="14859" width="10.7109375" style="1" customWidth="1"/>
    <col min="14860" max="14860" width="10.5703125" style="1" customWidth="1"/>
    <col min="14861" max="14861" width="1.140625" style="1" customWidth="1"/>
    <col min="14862" max="14862" width="11.28515625" style="1" customWidth="1"/>
    <col min="14863" max="14863" width="12.7109375" style="1" customWidth="1"/>
    <col min="14864" max="14864" width="11.5703125" style="1" customWidth="1"/>
    <col min="14865" max="14865" width="12.42578125" style="1" customWidth="1"/>
    <col min="14866" max="14866" width="1.5703125" style="1" customWidth="1"/>
    <col min="14867" max="14867" width="11.42578125" style="1" customWidth="1"/>
    <col min="14868" max="14868" width="12.140625" style="1" customWidth="1"/>
    <col min="14869" max="14869" width="1.7109375" style="1" customWidth="1"/>
    <col min="14870" max="14870" width="13.5703125" style="1" customWidth="1"/>
    <col min="14871" max="15107" width="8.85546875" style="1"/>
    <col min="15108" max="15108" width="9.28515625" style="1" customWidth="1"/>
    <col min="15109" max="15109" width="1.7109375" style="1" customWidth="1"/>
    <col min="15110" max="15113" width="12" style="1" customWidth="1"/>
    <col min="15114" max="15114" width="11.85546875" style="1" customWidth="1"/>
    <col min="15115" max="15115" width="10.7109375" style="1" customWidth="1"/>
    <col min="15116" max="15116" width="10.5703125" style="1" customWidth="1"/>
    <col min="15117" max="15117" width="1.140625" style="1" customWidth="1"/>
    <col min="15118" max="15118" width="11.28515625" style="1" customWidth="1"/>
    <col min="15119" max="15119" width="12.7109375" style="1" customWidth="1"/>
    <col min="15120" max="15120" width="11.5703125" style="1" customWidth="1"/>
    <col min="15121" max="15121" width="12.42578125" style="1" customWidth="1"/>
    <col min="15122" max="15122" width="1.5703125" style="1" customWidth="1"/>
    <col min="15123" max="15123" width="11.42578125" style="1" customWidth="1"/>
    <col min="15124" max="15124" width="12.140625" style="1" customWidth="1"/>
    <col min="15125" max="15125" width="1.7109375" style="1" customWidth="1"/>
    <col min="15126" max="15126" width="13.5703125" style="1" customWidth="1"/>
    <col min="15127" max="15363" width="8.85546875" style="1"/>
    <col min="15364" max="15364" width="9.28515625" style="1" customWidth="1"/>
    <col min="15365" max="15365" width="1.7109375" style="1" customWidth="1"/>
    <col min="15366" max="15369" width="12" style="1" customWidth="1"/>
    <col min="15370" max="15370" width="11.85546875" style="1" customWidth="1"/>
    <col min="15371" max="15371" width="10.7109375" style="1" customWidth="1"/>
    <col min="15372" max="15372" width="10.5703125" style="1" customWidth="1"/>
    <col min="15373" max="15373" width="1.140625" style="1" customWidth="1"/>
    <col min="15374" max="15374" width="11.28515625" style="1" customWidth="1"/>
    <col min="15375" max="15375" width="12.7109375" style="1" customWidth="1"/>
    <col min="15376" max="15376" width="11.5703125" style="1" customWidth="1"/>
    <col min="15377" max="15377" width="12.42578125" style="1" customWidth="1"/>
    <col min="15378" max="15378" width="1.5703125" style="1" customWidth="1"/>
    <col min="15379" max="15379" width="11.42578125" style="1" customWidth="1"/>
    <col min="15380" max="15380" width="12.140625" style="1" customWidth="1"/>
    <col min="15381" max="15381" width="1.7109375" style="1" customWidth="1"/>
    <col min="15382" max="15382" width="13.5703125" style="1" customWidth="1"/>
    <col min="15383" max="15619" width="8.85546875" style="1"/>
    <col min="15620" max="15620" width="9.28515625" style="1" customWidth="1"/>
    <col min="15621" max="15621" width="1.7109375" style="1" customWidth="1"/>
    <col min="15622" max="15625" width="12" style="1" customWidth="1"/>
    <col min="15626" max="15626" width="11.85546875" style="1" customWidth="1"/>
    <col min="15627" max="15627" width="10.7109375" style="1" customWidth="1"/>
    <col min="15628" max="15628" width="10.5703125" style="1" customWidth="1"/>
    <col min="15629" max="15629" width="1.140625" style="1" customWidth="1"/>
    <col min="15630" max="15630" width="11.28515625" style="1" customWidth="1"/>
    <col min="15631" max="15631" width="12.7109375" style="1" customWidth="1"/>
    <col min="15632" max="15632" width="11.5703125" style="1" customWidth="1"/>
    <col min="15633" max="15633" width="12.42578125" style="1" customWidth="1"/>
    <col min="15634" max="15634" width="1.5703125" style="1" customWidth="1"/>
    <col min="15635" max="15635" width="11.42578125" style="1" customWidth="1"/>
    <col min="15636" max="15636" width="12.140625" style="1" customWidth="1"/>
    <col min="15637" max="15637" width="1.7109375" style="1" customWidth="1"/>
    <col min="15638" max="15638" width="13.5703125" style="1" customWidth="1"/>
    <col min="15639" max="15875" width="8.85546875" style="1"/>
    <col min="15876" max="15876" width="9.28515625" style="1" customWidth="1"/>
    <col min="15877" max="15877" width="1.7109375" style="1" customWidth="1"/>
    <col min="15878" max="15881" width="12" style="1" customWidth="1"/>
    <col min="15882" max="15882" width="11.85546875" style="1" customWidth="1"/>
    <col min="15883" max="15883" width="10.7109375" style="1" customWidth="1"/>
    <col min="15884" max="15884" width="10.5703125" style="1" customWidth="1"/>
    <col min="15885" max="15885" width="1.140625" style="1" customWidth="1"/>
    <col min="15886" max="15886" width="11.28515625" style="1" customWidth="1"/>
    <col min="15887" max="15887" width="12.7109375" style="1" customWidth="1"/>
    <col min="15888" max="15888" width="11.5703125" style="1" customWidth="1"/>
    <col min="15889" max="15889" width="12.42578125" style="1" customWidth="1"/>
    <col min="15890" max="15890" width="1.5703125" style="1" customWidth="1"/>
    <col min="15891" max="15891" width="11.42578125" style="1" customWidth="1"/>
    <col min="15892" max="15892" width="12.140625" style="1" customWidth="1"/>
    <col min="15893" max="15893" width="1.7109375" style="1" customWidth="1"/>
    <col min="15894" max="15894" width="13.5703125" style="1" customWidth="1"/>
    <col min="15895" max="16131" width="8.85546875" style="1"/>
    <col min="16132" max="16132" width="9.28515625" style="1" customWidth="1"/>
    <col min="16133" max="16133" width="1.7109375" style="1" customWidth="1"/>
    <col min="16134" max="16137" width="12" style="1" customWidth="1"/>
    <col min="16138" max="16138" width="11.85546875" style="1" customWidth="1"/>
    <col min="16139" max="16139" width="10.7109375" style="1" customWidth="1"/>
    <col min="16140" max="16140" width="10.5703125" style="1" customWidth="1"/>
    <col min="16141" max="16141" width="1.140625" style="1" customWidth="1"/>
    <col min="16142" max="16142" width="11.28515625" style="1" customWidth="1"/>
    <col min="16143" max="16143" width="12.7109375" style="1" customWidth="1"/>
    <col min="16144" max="16144" width="11.5703125" style="1" customWidth="1"/>
    <col min="16145" max="16145" width="12.42578125" style="1" customWidth="1"/>
    <col min="16146" max="16146" width="1.5703125" style="1" customWidth="1"/>
    <col min="16147" max="16147" width="11.42578125" style="1" customWidth="1"/>
    <col min="16148" max="16148" width="12.140625" style="1" customWidth="1"/>
    <col min="16149" max="16149" width="1.7109375" style="1" customWidth="1"/>
    <col min="16150" max="16150" width="13.5703125" style="1" customWidth="1"/>
    <col min="16151" max="16384" width="8.85546875" style="1"/>
  </cols>
  <sheetData>
    <row r="1" spans="1:22" ht="18" x14ac:dyDescent="0.25">
      <c r="A1" s="108" t="s">
        <v>0</v>
      </c>
      <c r="B1" s="108"/>
      <c r="C1" s="108"/>
      <c r="D1" s="108"/>
      <c r="E1" s="108"/>
      <c r="F1" s="108"/>
      <c r="G1" s="108"/>
      <c r="H1" s="108"/>
      <c r="I1" s="108"/>
      <c r="J1" s="108"/>
      <c r="K1" s="108"/>
      <c r="L1" s="108"/>
      <c r="M1" s="108"/>
      <c r="N1" s="108"/>
      <c r="O1" s="108"/>
      <c r="P1" s="108"/>
      <c r="Q1" s="108"/>
      <c r="R1" s="108"/>
      <c r="S1" s="108"/>
      <c r="T1" s="108"/>
      <c r="U1" s="108"/>
      <c r="V1" s="108"/>
    </row>
    <row r="2" spans="1:22" ht="15.75" x14ac:dyDescent="0.25">
      <c r="A2" s="109" t="s">
        <v>1</v>
      </c>
      <c r="B2" s="109"/>
      <c r="C2" s="109"/>
      <c r="D2" s="109"/>
      <c r="E2" s="109"/>
      <c r="F2" s="109"/>
      <c r="G2" s="109"/>
      <c r="H2" s="109"/>
      <c r="I2" s="109"/>
      <c r="J2" s="109"/>
      <c r="K2" s="109"/>
      <c r="L2" s="109"/>
      <c r="M2" s="109"/>
      <c r="N2" s="109"/>
      <c r="O2" s="109"/>
      <c r="P2" s="109"/>
      <c r="Q2" s="109"/>
      <c r="R2" s="109"/>
      <c r="S2" s="109"/>
      <c r="T2" s="109"/>
      <c r="U2" s="109"/>
      <c r="V2" s="109"/>
    </row>
    <row r="3" spans="1:22" s="2" customFormat="1" ht="15.75" x14ac:dyDescent="0.25">
      <c r="A3" s="109" t="s">
        <v>2</v>
      </c>
      <c r="B3" s="109"/>
      <c r="C3" s="109"/>
      <c r="D3" s="109"/>
      <c r="E3" s="109"/>
      <c r="F3" s="109"/>
      <c r="G3" s="109"/>
      <c r="H3" s="109"/>
      <c r="I3" s="109"/>
      <c r="J3" s="109"/>
      <c r="K3" s="109"/>
      <c r="L3" s="109"/>
      <c r="M3" s="109"/>
      <c r="N3" s="109"/>
      <c r="O3" s="109"/>
      <c r="P3" s="109"/>
      <c r="Q3" s="109"/>
      <c r="R3" s="109"/>
      <c r="S3" s="109"/>
      <c r="T3" s="109"/>
      <c r="U3" s="109"/>
      <c r="V3" s="109"/>
    </row>
    <row r="4" spans="1:22"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c r="U4" s="111"/>
      <c r="V4" s="111"/>
    </row>
    <row r="5" spans="1:22" s="3" customFormat="1" x14ac:dyDescent="0.25">
      <c r="A5" s="112" t="s">
        <v>4</v>
      </c>
      <c r="B5" s="112"/>
      <c r="C5" s="112"/>
      <c r="D5" s="112"/>
      <c r="E5" s="112"/>
      <c r="F5" s="112"/>
      <c r="G5" s="112"/>
      <c r="H5" s="112"/>
      <c r="I5" s="112"/>
      <c r="J5" s="112"/>
      <c r="K5" s="112"/>
      <c r="L5" s="112"/>
      <c r="M5" s="112"/>
      <c r="N5" s="112"/>
      <c r="O5" s="112"/>
      <c r="P5" s="112"/>
      <c r="Q5" s="112"/>
      <c r="R5" s="112"/>
      <c r="S5" s="112"/>
      <c r="T5" s="112"/>
      <c r="U5" s="112"/>
      <c r="V5" s="112"/>
    </row>
    <row r="6" spans="1:22" s="2" customFormat="1" x14ac:dyDescent="0.25">
      <c r="A6" s="4"/>
      <c r="B6" s="4"/>
      <c r="C6" s="4"/>
      <c r="D6" s="4"/>
      <c r="E6" s="4"/>
      <c r="F6" s="4"/>
      <c r="G6" s="4"/>
      <c r="H6" s="4"/>
      <c r="I6" s="4"/>
      <c r="J6" s="4"/>
      <c r="K6" s="4"/>
      <c r="L6" s="4"/>
      <c r="M6" s="4"/>
      <c r="N6" s="4"/>
      <c r="O6" s="4"/>
      <c r="P6" s="4"/>
      <c r="Q6" s="4"/>
      <c r="R6" s="4"/>
    </row>
    <row r="7" spans="1:22" s="2" customFormat="1" x14ac:dyDescent="0.25">
      <c r="A7" s="5"/>
      <c r="B7" s="5"/>
      <c r="C7" s="6"/>
      <c r="D7" s="6"/>
      <c r="E7" s="6"/>
      <c r="F7" s="6"/>
      <c r="G7" s="6"/>
      <c r="H7" s="7"/>
      <c r="I7" s="8"/>
      <c r="J7" s="7"/>
      <c r="K7" s="7"/>
      <c r="L7" s="7"/>
      <c r="M7" s="7"/>
      <c r="N7" s="7"/>
      <c r="O7" s="7"/>
      <c r="P7" s="7"/>
      <c r="Q7" s="7"/>
      <c r="R7" s="7"/>
    </row>
    <row r="8" spans="1:22" s="9" customFormat="1" ht="14.25" customHeight="1" x14ac:dyDescent="0.25">
      <c r="A8" s="102" t="s">
        <v>74</v>
      </c>
      <c r="B8" s="103"/>
      <c r="C8" s="103"/>
      <c r="D8" s="103"/>
      <c r="E8" s="103"/>
      <c r="F8" s="103"/>
      <c r="G8" s="103"/>
      <c r="H8" s="103"/>
      <c r="I8" s="103"/>
      <c r="J8" s="103"/>
      <c r="K8" s="103"/>
      <c r="L8" s="103"/>
      <c r="M8" s="103"/>
      <c r="N8" s="103"/>
      <c r="O8" s="103"/>
      <c r="P8" s="103"/>
      <c r="Q8" s="103"/>
      <c r="R8" s="103"/>
      <c r="S8" s="103"/>
      <c r="T8" s="103"/>
      <c r="U8" s="103"/>
      <c r="V8" s="104"/>
    </row>
    <row r="9" spans="1:22" s="2" customFormat="1" ht="9" customHeight="1" x14ac:dyDescent="0.25">
      <c r="A9" s="5"/>
      <c r="B9" s="5"/>
      <c r="C9" s="6"/>
      <c r="D9" s="6"/>
      <c r="E9" s="6"/>
      <c r="F9" s="6"/>
      <c r="G9" s="6"/>
      <c r="H9" s="7"/>
      <c r="I9" s="8"/>
      <c r="J9" s="7"/>
      <c r="K9" s="7"/>
      <c r="L9" s="7"/>
      <c r="M9" s="7"/>
      <c r="N9" s="7"/>
      <c r="O9" s="7"/>
      <c r="P9" s="7"/>
      <c r="Q9" s="7"/>
      <c r="R9" s="7"/>
    </row>
    <row r="10" spans="1:22" s="14" customFormat="1" ht="25.5" x14ac:dyDescent="0.2">
      <c r="A10" s="10"/>
      <c r="B10" s="10"/>
      <c r="C10" s="97" t="s">
        <v>6</v>
      </c>
      <c r="D10" s="98"/>
      <c r="E10" s="98"/>
      <c r="F10" s="98"/>
      <c r="G10" s="98"/>
      <c r="H10" s="98"/>
      <c r="I10" s="98"/>
      <c r="J10" s="11"/>
      <c r="K10" s="12"/>
      <c r="L10" s="97" t="s">
        <v>7</v>
      </c>
      <c r="M10" s="98"/>
      <c r="N10" s="98"/>
      <c r="O10" s="99"/>
      <c r="P10" s="13"/>
      <c r="Q10" s="97" t="s">
        <v>8</v>
      </c>
      <c r="R10" s="99"/>
      <c r="T10" s="78" t="s">
        <v>71</v>
      </c>
    </row>
    <row r="11" spans="1:22" s="19" customFormat="1" ht="12" x14ac:dyDescent="0.2">
      <c r="A11" s="15"/>
      <c r="B11" s="15"/>
      <c r="C11" s="16"/>
      <c r="D11" s="17" t="s">
        <v>9</v>
      </c>
      <c r="E11" s="16"/>
      <c r="F11" s="17" t="s">
        <v>10</v>
      </c>
      <c r="G11" s="16"/>
      <c r="H11" s="18" t="s">
        <v>11</v>
      </c>
      <c r="I11" s="16"/>
      <c r="J11" s="16"/>
      <c r="K11" s="16"/>
      <c r="L11" s="17" t="s">
        <v>10</v>
      </c>
      <c r="M11" s="17"/>
      <c r="N11" s="17" t="s">
        <v>9</v>
      </c>
      <c r="O11" s="17" t="s">
        <v>10</v>
      </c>
      <c r="Q11" s="17" t="s">
        <v>10</v>
      </c>
      <c r="R11" s="17" t="s">
        <v>10</v>
      </c>
      <c r="T11" s="22" t="s">
        <v>72</v>
      </c>
      <c r="V11" s="17" t="s">
        <v>10</v>
      </c>
    </row>
    <row r="12" spans="1:22" s="22" customFormat="1" ht="12" x14ac:dyDescent="0.2">
      <c r="A12" s="20"/>
      <c r="B12" s="20"/>
      <c r="C12" s="17" t="s">
        <v>12</v>
      </c>
      <c r="D12" s="21" t="s">
        <v>13</v>
      </c>
      <c r="E12" s="17" t="s">
        <v>12</v>
      </c>
      <c r="F12" s="17" t="s">
        <v>14</v>
      </c>
      <c r="G12" s="17"/>
      <c r="H12" s="18" t="s">
        <v>15</v>
      </c>
      <c r="I12" s="17" t="s">
        <v>16</v>
      </c>
      <c r="J12" s="17"/>
      <c r="K12" s="17"/>
      <c r="L12" s="22" t="s">
        <v>11</v>
      </c>
      <c r="M12" s="17" t="s">
        <v>17</v>
      </c>
      <c r="N12" s="17" t="s">
        <v>17</v>
      </c>
      <c r="O12" s="17" t="s">
        <v>17</v>
      </c>
      <c r="Q12" s="22" t="s">
        <v>11</v>
      </c>
      <c r="R12" s="17" t="s">
        <v>18</v>
      </c>
      <c r="T12" s="22" t="s">
        <v>73</v>
      </c>
      <c r="V12" s="17" t="s">
        <v>10</v>
      </c>
    </row>
    <row r="13" spans="1:22" s="22" customFormat="1" ht="12" x14ac:dyDescent="0.2">
      <c r="A13" s="23" t="s">
        <v>19</v>
      </c>
      <c r="B13" s="23"/>
      <c r="C13" s="24" t="s">
        <v>20</v>
      </c>
      <c r="D13" s="24" t="s">
        <v>12</v>
      </c>
      <c r="E13" s="24" t="s">
        <v>21</v>
      </c>
      <c r="F13" s="24" t="s">
        <v>22</v>
      </c>
      <c r="G13" s="24"/>
      <c r="H13" s="25" t="s">
        <v>23</v>
      </c>
      <c r="I13" s="24" t="s">
        <v>24</v>
      </c>
      <c r="J13" s="21"/>
      <c r="K13" s="21"/>
      <c r="L13" s="24" t="s">
        <v>25</v>
      </c>
      <c r="M13" s="24" t="s">
        <v>26</v>
      </c>
      <c r="N13" s="24" t="s">
        <v>12</v>
      </c>
      <c r="O13" s="24" t="s">
        <v>22</v>
      </c>
      <c r="P13" s="26"/>
      <c r="Q13" s="24" t="s">
        <v>8</v>
      </c>
      <c r="R13" s="24" t="s">
        <v>22</v>
      </c>
      <c r="T13" s="79" t="s">
        <v>22</v>
      </c>
      <c r="V13" s="24" t="s">
        <v>27</v>
      </c>
    </row>
    <row r="14" spans="1:22" x14ac:dyDescent="0.25">
      <c r="A14" s="5">
        <v>43556</v>
      </c>
      <c r="C14" s="27">
        <v>138342937.19999999</v>
      </c>
      <c r="D14" s="27">
        <v>2524023.2400000002</v>
      </c>
      <c r="E14" s="27">
        <v>125520228.37</v>
      </c>
      <c r="F14" s="27">
        <v>10298685.59</v>
      </c>
      <c r="G14" s="27"/>
      <c r="H14" s="28">
        <v>1950</v>
      </c>
      <c r="I14" s="29">
        <v>176</v>
      </c>
      <c r="L14" s="28">
        <v>77</v>
      </c>
      <c r="M14" s="29">
        <v>16596978.1</v>
      </c>
      <c r="N14" s="27">
        <v>281851</v>
      </c>
      <c r="O14" s="29">
        <v>2754114.35</v>
      </c>
      <c r="Q14" s="28">
        <v>14</v>
      </c>
      <c r="R14" s="29">
        <v>250477</v>
      </c>
      <c r="V14" s="27">
        <f>F14+O14+R14+T14</f>
        <v>13303276.939999999</v>
      </c>
    </row>
    <row r="15" spans="1:22" x14ac:dyDescent="0.25">
      <c r="A15" s="5">
        <v>43586</v>
      </c>
      <c r="C15" s="27">
        <v>147248305</v>
      </c>
      <c r="D15" s="27">
        <v>2908317.61</v>
      </c>
      <c r="E15" s="27">
        <v>133912790.28</v>
      </c>
      <c r="F15" s="27">
        <v>10427197.109999999</v>
      </c>
      <c r="G15" s="30"/>
      <c r="H15" s="28">
        <v>1866</v>
      </c>
      <c r="I15" s="29">
        <v>180</v>
      </c>
      <c r="K15" s="30"/>
      <c r="L15" s="28">
        <v>68</v>
      </c>
      <c r="M15" s="29">
        <v>19034243</v>
      </c>
      <c r="N15" s="27">
        <v>341250</v>
      </c>
      <c r="O15" s="29">
        <v>2733633.75</v>
      </c>
      <c r="P15" s="30"/>
      <c r="Q15" s="28">
        <v>14</v>
      </c>
      <c r="R15" s="29">
        <v>238214</v>
      </c>
      <c r="V15" s="27">
        <f t="shared" ref="V15:V25" si="0">F15+O15+R15+T15</f>
        <v>13399044.859999999</v>
      </c>
    </row>
    <row r="16" spans="1:22" x14ac:dyDescent="0.25">
      <c r="A16" s="5">
        <v>43617</v>
      </c>
      <c r="C16" s="27">
        <v>132828772.40000001</v>
      </c>
      <c r="D16" s="27">
        <v>2456246.2999999998</v>
      </c>
      <c r="E16" s="27">
        <v>120288797.17</v>
      </c>
      <c r="F16" s="27">
        <v>10083728.93</v>
      </c>
      <c r="G16" s="30"/>
      <c r="H16" s="28">
        <v>1728</v>
      </c>
      <c r="I16" s="29">
        <v>194</v>
      </c>
      <c r="K16" s="30"/>
      <c r="L16" s="28">
        <v>66</v>
      </c>
      <c r="M16" s="29">
        <v>15357818</v>
      </c>
      <c r="N16" s="27">
        <v>372425</v>
      </c>
      <c r="O16" s="29">
        <v>2529083.5</v>
      </c>
      <c r="P16" s="30"/>
      <c r="Q16" s="28">
        <v>14</v>
      </c>
      <c r="R16" s="29">
        <v>204100</v>
      </c>
      <c r="V16" s="27">
        <f t="shared" si="0"/>
        <v>12816912.43</v>
      </c>
    </row>
    <row r="17" spans="1:22" x14ac:dyDescent="0.25">
      <c r="A17" s="5">
        <v>43647</v>
      </c>
      <c r="C17" s="27">
        <v>135005521.74000001</v>
      </c>
      <c r="D17" s="27">
        <v>2425582.25</v>
      </c>
      <c r="E17" s="27">
        <v>122897716.06999999</v>
      </c>
      <c r="F17" s="27">
        <v>9682223.4199999999</v>
      </c>
      <c r="G17" s="31"/>
      <c r="H17" s="28">
        <v>1647</v>
      </c>
      <c r="I17" s="29">
        <v>190</v>
      </c>
      <c r="K17" s="30"/>
      <c r="L17" s="28">
        <v>66</v>
      </c>
      <c r="M17" s="29">
        <v>17929370.050000001</v>
      </c>
      <c r="N17" s="27">
        <v>366610</v>
      </c>
      <c r="O17" s="29">
        <v>4360097.55</v>
      </c>
      <c r="P17" s="30"/>
      <c r="Q17" s="28">
        <v>14</v>
      </c>
      <c r="R17" s="29">
        <v>221474</v>
      </c>
      <c r="V17" s="27">
        <f t="shared" si="0"/>
        <v>14263794.969999999</v>
      </c>
    </row>
    <row r="18" spans="1:22" x14ac:dyDescent="0.25">
      <c r="A18" s="5">
        <v>43678</v>
      </c>
      <c r="C18" s="27">
        <v>136304754.99000001</v>
      </c>
      <c r="D18" s="27">
        <v>2513283.23</v>
      </c>
      <c r="E18" s="27">
        <v>123371022.56</v>
      </c>
      <c r="F18" s="27">
        <v>10420449.199999999</v>
      </c>
      <c r="G18" s="31"/>
      <c r="H18" s="28">
        <v>1645</v>
      </c>
      <c r="I18" s="29">
        <v>204</v>
      </c>
      <c r="K18" s="30"/>
      <c r="L18" s="28">
        <v>66</v>
      </c>
      <c r="M18" s="29">
        <v>15510810.1</v>
      </c>
      <c r="N18" s="27">
        <v>354600</v>
      </c>
      <c r="O18" s="29">
        <v>2397795.85</v>
      </c>
      <c r="P18" s="30"/>
      <c r="Q18" s="28">
        <v>14</v>
      </c>
      <c r="R18" s="29">
        <v>246253</v>
      </c>
      <c r="T18" s="29">
        <v>182949.94</v>
      </c>
      <c r="V18" s="27">
        <f t="shared" si="0"/>
        <v>13247447.989999998</v>
      </c>
    </row>
    <row r="19" spans="1:22" x14ac:dyDescent="0.25">
      <c r="A19" s="5">
        <v>43709</v>
      </c>
      <c r="C19" s="27">
        <v>125980452.88</v>
      </c>
      <c r="D19" s="27">
        <v>2398071.2999999998</v>
      </c>
      <c r="E19" s="27">
        <v>114206559.98</v>
      </c>
      <c r="F19" s="27">
        <v>9375821.5999999996</v>
      </c>
      <c r="G19" s="31"/>
      <c r="H19" s="28">
        <v>1650</v>
      </c>
      <c r="I19" s="29">
        <v>189</v>
      </c>
      <c r="K19" s="30"/>
      <c r="L19" s="28">
        <v>66</v>
      </c>
      <c r="M19" s="29">
        <v>17948251.050000001</v>
      </c>
      <c r="N19" s="27">
        <v>410895</v>
      </c>
      <c r="O19" s="29">
        <v>3744741.05</v>
      </c>
      <c r="P19" s="30"/>
      <c r="Q19" s="28">
        <v>14</v>
      </c>
      <c r="R19" s="29">
        <v>237257</v>
      </c>
      <c r="T19" s="29">
        <v>836928.61</v>
      </c>
      <c r="V19" s="27">
        <f t="shared" si="0"/>
        <v>14194748.259999998</v>
      </c>
    </row>
    <row r="20" spans="1:22" x14ac:dyDescent="0.25">
      <c r="A20" s="5">
        <v>43739</v>
      </c>
      <c r="C20" s="27">
        <v>125337326.53</v>
      </c>
      <c r="D20" s="27">
        <v>2105313.16</v>
      </c>
      <c r="E20" s="27">
        <v>113630166.64</v>
      </c>
      <c r="F20" s="27">
        <v>9601846.7300000004</v>
      </c>
      <c r="G20" s="31"/>
      <c r="H20" s="28">
        <v>1650</v>
      </c>
      <c r="I20" s="29">
        <v>188</v>
      </c>
      <c r="K20" s="30"/>
      <c r="L20" s="28">
        <v>66</v>
      </c>
      <c r="M20" s="29">
        <v>18351614</v>
      </c>
      <c r="N20" s="27">
        <v>444390</v>
      </c>
      <c r="O20" s="29">
        <v>2888826</v>
      </c>
      <c r="P20" s="30"/>
      <c r="Q20" s="28">
        <v>14</v>
      </c>
      <c r="R20" s="29">
        <v>245683</v>
      </c>
      <c r="T20" s="29">
        <v>572409.81999999995</v>
      </c>
      <c r="V20" s="27">
        <f t="shared" si="0"/>
        <v>13308765.550000001</v>
      </c>
    </row>
    <row r="21" spans="1:22" x14ac:dyDescent="0.25">
      <c r="A21" s="5">
        <v>43770</v>
      </c>
      <c r="C21" s="27">
        <v>118008434.06</v>
      </c>
      <c r="D21" s="27">
        <v>1760910.78</v>
      </c>
      <c r="E21" s="27">
        <v>107027625.5</v>
      </c>
      <c r="F21" s="27">
        <v>9219897.7799999993</v>
      </c>
      <c r="G21" s="31"/>
      <c r="H21" s="28">
        <v>1650</v>
      </c>
      <c r="I21" s="29">
        <v>186</v>
      </c>
      <c r="K21" s="30"/>
      <c r="L21" s="28">
        <v>66</v>
      </c>
      <c r="M21" s="29">
        <v>18017145</v>
      </c>
      <c r="N21" s="27">
        <v>442435</v>
      </c>
      <c r="O21" s="29">
        <v>3394215.75</v>
      </c>
      <c r="P21" s="30"/>
      <c r="Q21" s="28">
        <v>14</v>
      </c>
      <c r="R21" s="29">
        <v>242550</v>
      </c>
      <c r="T21" s="29">
        <v>230091.69</v>
      </c>
      <c r="V21" s="27">
        <f t="shared" si="0"/>
        <v>13086755.219999999</v>
      </c>
    </row>
    <row r="22" spans="1:22" x14ac:dyDescent="0.25">
      <c r="A22" s="5">
        <v>43800</v>
      </c>
      <c r="C22" s="27">
        <v>111792876.12</v>
      </c>
      <c r="D22" s="27">
        <v>1499347.86</v>
      </c>
      <c r="E22" s="27">
        <v>101630172.91</v>
      </c>
      <c r="F22" s="27">
        <v>8663355.3499999996</v>
      </c>
      <c r="G22" s="31"/>
      <c r="H22" s="28">
        <v>1669</v>
      </c>
      <c r="I22" s="29">
        <v>167</v>
      </c>
      <c r="K22" s="30"/>
      <c r="L22" s="28">
        <v>66</v>
      </c>
      <c r="M22" s="29">
        <v>17335499</v>
      </c>
      <c r="N22" s="27">
        <v>423870</v>
      </c>
      <c r="O22" s="29">
        <v>3056726.75</v>
      </c>
      <c r="P22" s="30"/>
      <c r="Q22" s="28">
        <v>14</v>
      </c>
      <c r="R22" s="29">
        <v>230569</v>
      </c>
      <c r="T22" s="29">
        <v>335282.74</v>
      </c>
      <c r="V22" s="27">
        <f t="shared" si="0"/>
        <v>12285933.84</v>
      </c>
    </row>
    <row r="23" spans="1:22" x14ac:dyDescent="0.25">
      <c r="A23" s="5">
        <v>43831</v>
      </c>
      <c r="C23" s="27">
        <v>111906875.69</v>
      </c>
      <c r="D23" s="27">
        <v>1546534.76</v>
      </c>
      <c r="E23" s="27">
        <v>101571213.83</v>
      </c>
      <c r="F23" s="27">
        <v>8789127.0999999996</v>
      </c>
      <c r="G23" s="31"/>
      <c r="H23" s="28">
        <v>1704</v>
      </c>
      <c r="I23" s="29">
        <v>166</v>
      </c>
      <c r="K23" s="30"/>
      <c r="L23" s="28">
        <v>66</v>
      </c>
      <c r="M23" s="29">
        <v>16586464</v>
      </c>
      <c r="N23" s="27">
        <v>264745</v>
      </c>
      <c r="O23" s="29">
        <v>3396917</v>
      </c>
      <c r="P23" s="30"/>
      <c r="Q23" s="28">
        <v>14</v>
      </c>
      <c r="R23" s="29">
        <v>240725</v>
      </c>
      <c r="T23" s="29">
        <v>610250.19999999995</v>
      </c>
      <c r="V23" s="27">
        <f t="shared" si="0"/>
        <v>13037019.299999999</v>
      </c>
    </row>
    <row r="24" spans="1:22" x14ac:dyDescent="0.25">
      <c r="A24" s="5">
        <v>43862</v>
      </c>
      <c r="C24" s="27">
        <v>116682712.23</v>
      </c>
      <c r="D24" s="27">
        <v>1641414.8</v>
      </c>
      <c r="E24" s="27">
        <v>105483789.5</v>
      </c>
      <c r="F24" s="27">
        <v>9557507.9299999997</v>
      </c>
      <c r="G24" s="31"/>
      <c r="H24" s="28">
        <v>1704</v>
      </c>
      <c r="I24" s="29">
        <v>193</v>
      </c>
      <c r="K24" s="30"/>
      <c r="L24" s="28">
        <v>66</v>
      </c>
      <c r="M24" s="29">
        <v>15558668.25</v>
      </c>
      <c r="N24" s="27">
        <v>282385</v>
      </c>
      <c r="O24" s="29">
        <v>2679486.5</v>
      </c>
      <c r="P24" s="30"/>
      <c r="Q24" s="28">
        <v>14</v>
      </c>
      <c r="R24" s="29">
        <v>244352</v>
      </c>
      <c r="T24" s="29">
        <v>98247.33</v>
      </c>
      <c r="V24" s="27">
        <f t="shared" si="0"/>
        <v>12579593.76</v>
      </c>
    </row>
    <row r="25" spans="1:22" x14ac:dyDescent="0.25">
      <c r="A25" s="5">
        <v>43891</v>
      </c>
      <c r="C25" s="27">
        <v>58152595.830000006</v>
      </c>
      <c r="D25" s="27">
        <v>816010.02</v>
      </c>
      <c r="E25" s="27">
        <v>52740107.25</v>
      </c>
      <c r="F25" s="27">
        <v>4596478.5599999996</v>
      </c>
      <c r="G25" s="31"/>
      <c r="H25" s="28">
        <v>1703.4666666666667</v>
      </c>
      <c r="I25" s="29">
        <v>168.69</v>
      </c>
      <c r="K25" s="30"/>
      <c r="L25" s="28">
        <v>66</v>
      </c>
      <c r="M25" s="29">
        <v>8399121</v>
      </c>
      <c r="N25" s="27">
        <v>143490</v>
      </c>
      <c r="O25" s="29">
        <v>1695361.75</v>
      </c>
      <c r="P25" s="30"/>
      <c r="Q25" s="28">
        <v>14</v>
      </c>
      <c r="R25" s="29">
        <v>108633</v>
      </c>
      <c r="T25" s="29">
        <v>53861.3</v>
      </c>
      <c r="V25" s="27">
        <f t="shared" si="0"/>
        <v>6454334.6099999994</v>
      </c>
    </row>
    <row r="26" spans="1:22" ht="15.75" thickBot="1" x14ac:dyDescent="0.3">
      <c r="A26" s="5" t="s">
        <v>28</v>
      </c>
      <c r="C26" s="32">
        <f>SUM(C14:C25)</f>
        <v>1457591564.6700001</v>
      </c>
      <c r="D26" s="32">
        <f t="shared" ref="D26:E26" si="1">SUM(D14:D25)</f>
        <v>24595055.310000002</v>
      </c>
      <c r="E26" s="32">
        <f t="shared" si="1"/>
        <v>1322280190.0599999</v>
      </c>
      <c r="F26" s="32">
        <f>SUM(F14:F25)</f>
        <v>110716319.29999998</v>
      </c>
      <c r="G26" s="32"/>
      <c r="H26" s="33">
        <v>1714</v>
      </c>
      <c r="I26" s="34">
        <v>184.03</v>
      </c>
      <c r="J26" s="35"/>
      <c r="K26" s="27"/>
      <c r="L26" s="33">
        <v>67</v>
      </c>
      <c r="M26" s="32">
        <f>SUM(M14:M25)</f>
        <v>196625981.55000001</v>
      </c>
      <c r="N26" s="32">
        <f t="shared" ref="N26:O26" si="2">SUM(N14:N25)</f>
        <v>4128946</v>
      </c>
      <c r="O26" s="32">
        <f t="shared" si="2"/>
        <v>35630999.799999997</v>
      </c>
      <c r="P26" s="36"/>
      <c r="Q26" s="33">
        <f>Q14</f>
        <v>14</v>
      </c>
      <c r="R26" s="32">
        <f>SUM(R14:R25)</f>
        <v>2710287</v>
      </c>
      <c r="S26" s="36"/>
      <c r="T26" s="32">
        <f>SUM(T14:T25)</f>
        <v>2920021.63</v>
      </c>
      <c r="U26" s="36"/>
      <c r="V26" s="32">
        <f>SUM(V14:V25)</f>
        <v>151977627.72999996</v>
      </c>
    </row>
    <row r="27" spans="1:22" ht="10.5" customHeight="1" thickTop="1" x14ac:dyDescent="0.25">
      <c r="C27" s="35"/>
      <c r="D27" s="35"/>
      <c r="E27" s="35"/>
      <c r="F27" s="35"/>
      <c r="G27" s="35"/>
      <c r="H27" s="35"/>
      <c r="J27" s="27"/>
      <c r="L27" s="37"/>
      <c r="M27" s="35"/>
      <c r="N27" s="35"/>
      <c r="O27" s="35"/>
      <c r="P27" s="35"/>
      <c r="Q27" s="37"/>
      <c r="R27" s="35"/>
    </row>
    <row r="28" spans="1:22" s="41" customFormat="1" x14ac:dyDescent="0.25">
      <c r="A28" s="38"/>
      <c r="B28" s="38"/>
      <c r="C28" s="39"/>
      <c r="D28" s="40">
        <f>D26/$C$26</f>
        <v>1.6873763478158124E-2</v>
      </c>
      <c r="E28" s="40">
        <f>E26/$C$26</f>
        <v>0.90716783913288168</v>
      </c>
      <c r="F28" s="40">
        <f>F26/$C$26</f>
        <v>7.5958397388960083E-2</v>
      </c>
      <c r="G28" s="40"/>
      <c r="H28" s="39"/>
      <c r="L28" s="39"/>
      <c r="M28" s="39"/>
      <c r="N28" s="39"/>
      <c r="O28" s="39">
        <f>O26/$M$26</f>
        <v>0.18121206322339142</v>
      </c>
      <c r="P28" s="39"/>
      <c r="Q28" s="39"/>
      <c r="R28" s="39"/>
    </row>
    <row r="29" spans="1:22" s="41" customFormat="1" x14ac:dyDescent="0.25">
      <c r="A29" s="38"/>
      <c r="B29" s="38"/>
      <c r="C29" s="39"/>
      <c r="D29" s="39"/>
      <c r="E29" s="39"/>
      <c r="F29" s="39"/>
      <c r="G29" s="39"/>
      <c r="H29" s="39"/>
      <c r="L29" s="39"/>
      <c r="M29" s="39"/>
      <c r="N29" s="39"/>
      <c r="O29" s="39"/>
      <c r="P29" s="39"/>
      <c r="Q29" s="39"/>
      <c r="R29" s="39"/>
    </row>
    <row r="30" spans="1:22"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3"/>
      <c r="U30" s="103"/>
      <c r="V30" s="104"/>
    </row>
    <row r="31" spans="1:22" s="43" customFormat="1" x14ac:dyDescent="0.25">
      <c r="A31" s="42"/>
      <c r="B31" s="42"/>
      <c r="C31" s="42"/>
      <c r="D31" s="42"/>
      <c r="E31" s="42"/>
      <c r="F31" s="42"/>
      <c r="G31" s="42"/>
      <c r="H31" s="42"/>
      <c r="I31" s="42"/>
      <c r="J31" s="42"/>
      <c r="K31" s="42"/>
      <c r="L31" s="42"/>
      <c r="M31" s="42"/>
      <c r="N31" s="42"/>
      <c r="O31" s="42"/>
      <c r="P31" s="42"/>
      <c r="Q31" s="42"/>
      <c r="R31" s="42"/>
    </row>
    <row r="32" spans="1:22" s="43" customFormat="1" x14ac:dyDescent="0.25">
      <c r="A32" s="42"/>
      <c r="B32" s="42"/>
      <c r="C32" s="42"/>
      <c r="D32" s="42"/>
      <c r="E32" s="42"/>
      <c r="F32" s="42"/>
      <c r="G32" s="42"/>
      <c r="H32" s="105" t="s">
        <v>30</v>
      </c>
      <c r="I32" s="106"/>
      <c r="J32" s="106"/>
      <c r="K32" s="106"/>
      <c r="L32" s="106"/>
      <c r="M32" s="106"/>
      <c r="N32" s="106"/>
      <c r="O32" s="106"/>
      <c r="P32" s="106"/>
      <c r="Q32" s="107"/>
      <c r="R32" s="44"/>
    </row>
    <row r="33" spans="1:22" s="45" customFormat="1" ht="12" x14ac:dyDescent="0.2">
      <c r="F33" s="45" t="s">
        <v>31</v>
      </c>
      <c r="H33" s="46" t="s">
        <v>32</v>
      </c>
      <c r="I33" s="46" t="s">
        <v>33</v>
      </c>
      <c r="J33" s="46" t="s">
        <v>34</v>
      </c>
      <c r="K33" s="47"/>
      <c r="L33" s="47"/>
      <c r="M33" s="48"/>
      <c r="N33" s="48"/>
      <c r="O33" s="48"/>
      <c r="P33" s="48"/>
      <c r="Q33" s="48"/>
      <c r="R33" s="49"/>
    </row>
    <row r="34" spans="1:22" s="45" customFormat="1" ht="12.75" customHeight="1" x14ac:dyDescent="0.2">
      <c r="C34" s="17" t="s">
        <v>35</v>
      </c>
      <c r="D34" s="45" t="s">
        <v>10</v>
      </c>
      <c r="E34" s="45" t="s">
        <v>36</v>
      </c>
      <c r="F34" s="45" t="s">
        <v>37</v>
      </c>
      <c r="H34" s="46" t="s">
        <v>38</v>
      </c>
      <c r="I34" s="46" t="s">
        <v>39</v>
      </c>
      <c r="J34" s="46" t="s">
        <v>40</v>
      </c>
      <c r="K34" s="47"/>
      <c r="L34" s="95" t="s">
        <v>41</v>
      </c>
      <c r="M34" s="95"/>
      <c r="N34" s="95"/>
      <c r="O34" s="95"/>
      <c r="P34" s="95"/>
      <c r="Q34" s="95"/>
      <c r="R34" s="50"/>
    </row>
    <row r="35" spans="1:22" s="45" customFormat="1" ht="12" x14ac:dyDescent="0.2">
      <c r="C35" s="24" t="s">
        <v>42</v>
      </c>
      <c r="D35" s="51" t="s">
        <v>43</v>
      </c>
      <c r="E35" s="51" t="s">
        <v>44</v>
      </c>
      <c r="F35" s="51" t="s">
        <v>45</v>
      </c>
      <c r="G35" s="49"/>
      <c r="H35" s="52" t="s">
        <v>46</v>
      </c>
      <c r="I35" s="52" t="s">
        <v>47</v>
      </c>
      <c r="J35" s="52" t="s">
        <v>48</v>
      </c>
      <c r="K35" s="77"/>
      <c r="L35" s="77" t="s">
        <v>49</v>
      </c>
      <c r="M35" s="77" t="s">
        <v>50</v>
      </c>
      <c r="N35" s="77" t="s">
        <v>51</v>
      </c>
      <c r="O35" s="77" t="s">
        <v>52</v>
      </c>
      <c r="P35" s="54"/>
      <c r="Q35" s="77" t="s">
        <v>53</v>
      </c>
    </row>
    <row r="36" spans="1:22" s="41" customFormat="1" x14ac:dyDescent="0.25">
      <c r="A36" s="5">
        <v>43556</v>
      </c>
      <c r="B36" s="38"/>
      <c r="C36" s="35">
        <f>(F14*0.63)+(O14+R14+T14)*0.9</f>
        <v>9192304.1367000006</v>
      </c>
      <c r="D36" s="35">
        <f>(F14*0.37)+(O14+R14+T14)*0.1</f>
        <v>4110972.8032999998</v>
      </c>
      <c r="E36" s="27">
        <v>12808.73</v>
      </c>
      <c r="F36" s="27">
        <v>0</v>
      </c>
      <c r="H36" s="35">
        <f>F14*0.37*0.8+(O14+R14+T14)*0.1*0.8+((E36+F36)*0.8)</f>
        <v>3299025.2266400005</v>
      </c>
      <c r="I36" s="35">
        <f>F14*0.37*0.05+(O14+R14+T14)*0.1*0.05+((E36+F36)*0.05)</f>
        <v>206189.07666500003</v>
      </c>
      <c r="J36" s="35">
        <f>F14*0.37*0.05+(O14+R14+T14)*0.1*0.05+((E36+F36)*0.05)</f>
        <v>206189.07666500003</v>
      </c>
      <c r="L36" s="35">
        <f>(F14*0.37*0.1+(O14+R14+T14)*0.1*0.1)*200600/373770+((E36+F36)*0.1*200600/373770)</f>
        <v>221320.75222194937</v>
      </c>
      <c r="M36" s="35">
        <f>(F14*0.37*0.1+(O14+R14+T14)*0.1*0.1)*41600/373770+((E36+F36)*0.1*41600/373770)</f>
        <v>45897.025386007437</v>
      </c>
      <c r="N36" s="35">
        <f>(F14*0.37*0.1+(O14+R14+T14)*0.1*0.1)*9989/373770+((E36+F36)*0.1*9989/373770)</f>
        <v>11020.802562039144</v>
      </c>
      <c r="O36" s="35">
        <f>(F14*0.37*0.1+(O14+R14+T14)*0.1*0.1)*101564/373770+((E36+F36)*0.1*101564/373770)</f>
        <v>112054.93957462643</v>
      </c>
      <c r="P36" s="39"/>
      <c r="Q36" s="35">
        <f>(F14*0.37*0.1+(O14+R14+T14)*0.1*0.1)*20017/373770+((E36+F36)*0.1*20017/373770)</f>
        <v>22084.633585377669</v>
      </c>
    </row>
    <row r="37" spans="1:22" s="41" customFormat="1" x14ac:dyDescent="0.25">
      <c r="A37" s="5">
        <v>43586</v>
      </c>
      <c r="B37" s="38"/>
      <c r="C37" s="35">
        <f t="shared" ref="C37:C46" si="3">(F15*0.63)+(O15+R15+T15)*0.9</f>
        <v>9243797.1543000005</v>
      </c>
      <c r="D37" s="35">
        <f t="shared" ref="D37:D46" si="4">(F15*0.37)+(O15+R15+T15)*0.1</f>
        <v>4155247.7056999998</v>
      </c>
      <c r="E37" s="27">
        <v>15384.78</v>
      </c>
      <c r="F37" s="27">
        <v>175000</v>
      </c>
      <c r="H37" s="35">
        <f t="shared" ref="H37:H45" si="5">F15*0.37*0.8+(O15+R15+T15)*0.1*0.8+((E37+F37)*0.8)</f>
        <v>3476505.98856</v>
      </c>
      <c r="I37" s="35">
        <f t="shared" ref="I37:I45" si="6">F15*0.37*0.05+(O15+R15+T15)*0.1*0.05+((E37+F37)*0.05)</f>
        <v>217281.624285</v>
      </c>
      <c r="J37" s="35">
        <f t="shared" ref="J37:J45" si="7">F15*0.37*0.05+(O15+R15+T15)*0.1*0.05+((E37+F37)*0.05)</f>
        <v>217281.624285</v>
      </c>
      <c r="L37" s="35">
        <f t="shared" ref="L37:L45" si="8">(F15*0.37*0.1+(O15+R15+T15)*0.1*0.1)*200600/373770+((E37+F37)*0.1*200600/373770)</f>
        <v>233227.35281895817</v>
      </c>
      <c r="M37" s="35">
        <f t="shared" ref="M37:M45" si="9">(F15*0.37*0.1+(O15+R15+T15)*0.1*0.1)*41600/373770+((E37+F37)*0.1*41600/373770)</f>
        <v>48366.190813901594</v>
      </c>
      <c r="N37" s="35">
        <f t="shared" ref="N37:N45" si="10">(F15*0.37*0.1+(O15+R15+T15)*0.1*0.1)*9989/373770+((E37+F37)*0.1*9989/373770)</f>
        <v>11613.699039424591</v>
      </c>
      <c r="O37" s="35">
        <f t="shared" ref="O37:O45" si="11">(F15*0.37*0.1+(O15+R15+T15)*0.1*0.1)*101564/373770+((E37+F37)*0.1*101564/373770)</f>
        <v>118083.26451497839</v>
      </c>
      <c r="P37" s="39"/>
      <c r="Q37" s="35">
        <f t="shared" ref="Q37:Q45" si="12">(F15*0.37*0.1+(O15+R15+T15)*0.1*0.1)*20017/373770+((E37+F37)*0.1*20017/373770)</f>
        <v>23272.741382737218</v>
      </c>
      <c r="S37" s="29"/>
      <c r="T37" s="29"/>
      <c r="U37" s="29"/>
      <c r="V37" s="29"/>
    </row>
    <row r="38" spans="1:22" s="41" customFormat="1" x14ac:dyDescent="0.25">
      <c r="A38" s="5">
        <v>43617</v>
      </c>
      <c r="B38" s="38"/>
      <c r="C38" s="35">
        <f t="shared" si="3"/>
        <v>8812614.3759000003</v>
      </c>
      <c r="D38" s="35">
        <f t="shared" si="4"/>
        <v>4004298.0540999998</v>
      </c>
      <c r="E38" s="27">
        <v>9484.4</v>
      </c>
      <c r="F38" s="27">
        <v>0</v>
      </c>
      <c r="H38" s="35">
        <f t="shared" si="5"/>
        <v>3211025.9632800003</v>
      </c>
      <c r="I38" s="35">
        <f t="shared" si="6"/>
        <v>200689.12270500002</v>
      </c>
      <c r="J38" s="35">
        <f t="shared" si="7"/>
        <v>200689.12270500002</v>
      </c>
      <c r="L38" s="35">
        <f t="shared" si="8"/>
        <v>215417.17106575167</v>
      </c>
      <c r="M38" s="35">
        <f t="shared" si="9"/>
        <v>44672.753321711214</v>
      </c>
      <c r="N38" s="35">
        <f t="shared" si="10"/>
        <v>10726.830118523398</v>
      </c>
      <c r="O38" s="35">
        <f t="shared" si="11"/>
        <v>109065.94996072783</v>
      </c>
      <c r="P38" s="39"/>
      <c r="Q38" s="35">
        <f t="shared" si="12"/>
        <v>21495.540943285898</v>
      </c>
      <c r="S38" s="29"/>
      <c r="T38" s="29"/>
      <c r="U38" s="29"/>
      <c r="V38" s="29"/>
    </row>
    <row r="39" spans="1:22" s="41" customFormat="1" x14ac:dyDescent="0.25">
      <c r="A39" s="5">
        <v>43647</v>
      </c>
      <c r="B39" s="38"/>
      <c r="C39" s="35">
        <f t="shared" si="3"/>
        <v>10223215.149599999</v>
      </c>
      <c r="D39" s="35">
        <f t="shared" si="4"/>
        <v>4040579.8203999996</v>
      </c>
      <c r="E39" s="27">
        <v>9440.7900000000009</v>
      </c>
      <c r="F39" s="27">
        <v>25000</v>
      </c>
      <c r="H39" s="35">
        <f t="shared" si="5"/>
        <v>3260016.48832</v>
      </c>
      <c r="I39" s="35">
        <f t="shared" si="6"/>
        <v>203751.03052</v>
      </c>
      <c r="J39" s="35">
        <f t="shared" si="7"/>
        <v>203751.03052</v>
      </c>
      <c r="L39" s="35">
        <f t="shared" si="8"/>
        <v>218703.78426471897</v>
      </c>
      <c r="M39" s="35">
        <f t="shared" si="9"/>
        <v>45354.324154597743</v>
      </c>
      <c r="N39" s="35">
        <f t="shared" si="10"/>
        <v>10890.489037987425</v>
      </c>
      <c r="O39" s="35">
        <f t="shared" si="11"/>
        <v>110729.9658278261</v>
      </c>
      <c r="P39" s="39"/>
      <c r="Q39" s="35">
        <f t="shared" si="12"/>
        <v>21823.497754869786</v>
      </c>
      <c r="S39" s="29"/>
      <c r="T39" s="29"/>
      <c r="U39" s="29"/>
      <c r="V39" s="29"/>
    </row>
    <row r="40" spans="1:22" s="41" customFormat="1" x14ac:dyDescent="0.25">
      <c r="A40" s="5">
        <v>43678</v>
      </c>
      <c r="B40" s="38"/>
      <c r="C40" s="35">
        <f t="shared" si="3"/>
        <v>9109181.9069999997</v>
      </c>
      <c r="D40" s="35">
        <f t="shared" si="4"/>
        <v>4138266.0830000001</v>
      </c>
      <c r="E40" s="27">
        <v>7499.31</v>
      </c>
      <c r="F40" s="27">
        <v>0</v>
      </c>
      <c r="H40" s="35">
        <f t="shared" si="5"/>
        <v>3316612.3144</v>
      </c>
      <c r="I40" s="35">
        <f t="shared" si="6"/>
        <v>207288.26965</v>
      </c>
      <c r="J40" s="35">
        <f t="shared" si="7"/>
        <v>207288.26965</v>
      </c>
      <c r="L40" s="35">
        <f t="shared" si="8"/>
        <v>222500.61209722559</v>
      </c>
      <c r="M40" s="35">
        <f t="shared" si="9"/>
        <v>46141.702209594143</v>
      </c>
      <c r="N40" s="35">
        <f t="shared" si="10"/>
        <v>11079.554407972017</v>
      </c>
      <c r="O40" s="35">
        <f t="shared" si="11"/>
        <v>112652.30392344277</v>
      </c>
      <c r="P40" s="39"/>
      <c r="Q40" s="35">
        <f t="shared" si="12"/>
        <v>22202.366661765525</v>
      </c>
      <c r="S40" s="29"/>
      <c r="T40" s="29"/>
      <c r="U40" s="29"/>
      <c r="V40" s="29"/>
    </row>
    <row r="41" spans="1:22" s="41" customFormat="1" x14ac:dyDescent="0.25">
      <c r="A41" s="5">
        <v>43709</v>
      </c>
      <c r="B41" s="38"/>
      <c r="C41" s="35">
        <f t="shared" si="3"/>
        <v>10243801.602</v>
      </c>
      <c r="D41" s="35">
        <f t="shared" si="4"/>
        <v>3950946.6579999998</v>
      </c>
      <c r="E41" s="27">
        <v>8161.52</v>
      </c>
      <c r="F41" s="27">
        <v>0</v>
      </c>
      <c r="G41" s="31"/>
      <c r="H41" s="35">
        <f t="shared" si="5"/>
        <v>3167286.5423999997</v>
      </c>
      <c r="I41" s="35">
        <f t="shared" si="6"/>
        <v>197955.40889999998</v>
      </c>
      <c r="J41" s="35">
        <f t="shared" si="7"/>
        <v>197955.40889999998</v>
      </c>
      <c r="L41" s="35">
        <f t="shared" si="8"/>
        <v>212482.83717441207</v>
      </c>
      <c r="M41" s="35">
        <f t="shared" si="9"/>
        <v>44064.237420017656</v>
      </c>
      <c r="N41" s="35">
        <f t="shared" si="10"/>
        <v>10580.71316318645</v>
      </c>
      <c r="O41" s="35">
        <f t="shared" si="11"/>
        <v>107580.29349342964</v>
      </c>
      <c r="P41" s="39"/>
      <c r="Q41" s="35">
        <f t="shared" si="12"/>
        <v>21202.736548954166</v>
      </c>
      <c r="S41" s="29"/>
      <c r="T41" s="29"/>
      <c r="U41" s="29"/>
      <c r="V41" s="29"/>
    </row>
    <row r="42" spans="1:22" s="41" customFormat="1" x14ac:dyDescent="0.25">
      <c r="A42" s="5">
        <v>43739</v>
      </c>
      <c r="B42" s="38"/>
      <c r="C42" s="35">
        <f t="shared" ref="C42" si="13">(F20*0.63)+(O20+R20+T20)*0.9</f>
        <v>9385390.3779000007</v>
      </c>
      <c r="D42" s="35">
        <f t="shared" ref="D42" si="14">(F20*0.37)+(O20+R20+T20)*0.1</f>
        <v>3923375.1721000001</v>
      </c>
      <c r="E42" s="27">
        <v>8863.65</v>
      </c>
      <c r="F42" s="27">
        <v>30000</v>
      </c>
      <c r="G42" s="31"/>
      <c r="H42" s="35">
        <f t="shared" ref="H42" si="15">F20*0.37*0.8+(O20+R20+T20)*0.1*0.8+((E42+F42)*0.8)</f>
        <v>3169791.0576800001</v>
      </c>
      <c r="I42" s="35">
        <f t="shared" ref="I42" si="16">F20*0.37*0.05+(O20+R20+T20)*0.1*0.05+((E42+F42)*0.05)</f>
        <v>198111.94110500001</v>
      </c>
      <c r="J42" s="35">
        <f t="shared" ref="J42" si="17">F20*0.37*0.05+(O20+R20+T20)*0.1*0.05+((E42+F42)*0.05)</f>
        <v>198111.94110500001</v>
      </c>
      <c r="L42" s="35">
        <f t="shared" ref="L42" si="18">(F20*0.37*0.1+(O20+R20+T20)*0.1*0.1)*200600/373770+((E42+F42)*0.1*200600/373770)</f>
        <v>212650.85686739441</v>
      </c>
      <c r="M42" s="35">
        <f t="shared" ref="M42" si="19">(F20*0.37*0.1+(O20+R20+T20)*0.1*0.1)*41600/373770+((E42+F42)*0.1*41600/373770)</f>
        <v>44099.080985461645</v>
      </c>
      <c r="N42" s="35">
        <f t="shared" ref="N42" si="20">(F20*0.37*0.1+(O20+R20+T20)*0.1*0.1)*9989/373770+((E42+F42)*0.1*9989/373770)</f>
        <v>10589.07980682155</v>
      </c>
      <c r="O42" s="35">
        <f t="shared" ref="O42" si="21">(F20*0.37*0.1+(O20+R20+T20)*0.1*0.1)*101564/373770+((E42+F42)*0.1*101564/373770)</f>
        <v>107665.36204825547</v>
      </c>
      <c r="P42" s="39"/>
      <c r="Q42" s="35">
        <f t="shared" ref="Q42" si="22">(F20*0.37*0.1+(O20+R20+T20)*0.1*0.1)*20017/373770+((E42+F42)*0.1*20017/373770)</f>
        <v>21219.502502066967</v>
      </c>
      <c r="S42" s="29"/>
      <c r="T42" s="29"/>
      <c r="U42" s="29"/>
      <c r="V42" s="29"/>
    </row>
    <row r="43" spans="1:22" s="41" customFormat="1" x14ac:dyDescent="0.25">
      <c r="A43" s="5">
        <v>43770</v>
      </c>
      <c r="B43" s="38"/>
      <c r="C43" s="35">
        <f t="shared" ref="C43" si="23">(F21*0.63)+(O21+R21+T21)*0.9</f>
        <v>9288707.2973999996</v>
      </c>
      <c r="D43" s="35">
        <f t="shared" ref="D43" si="24">(F21*0.37)+(O21+R21+T21)*0.1</f>
        <v>3798047.9225999997</v>
      </c>
      <c r="E43" s="27">
        <v>9524.32</v>
      </c>
      <c r="F43" s="27">
        <v>25000</v>
      </c>
      <c r="G43" s="31"/>
      <c r="H43" s="35">
        <f t="shared" ref="H43" si="25">F21*0.37*0.8+(O21+R21+T21)*0.1*0.8+((E43+F43)*0.8)</f>
        <v>3066057.7940799994</v>
      </c>
      <c r="I43" s="35">
        <f t="shared" ref="I43" si="26">F21*0.37*0.05+(O21+R21+T21)*0.1*0.05+((E43+F43)*0.05)</f>
        <v>191628.61212999996</v>
      </c>
      <c r="J43" s="35">
        <f t="shared" ref="J43" si="27">F21*0.37*0.05+(O21+R21+T21)*0.1*0.05+((E43+F43)*0.05)</f>
        <v>191628.61212999996</v>
      </c>
      <c r="L43" s="35">
        <f t="shared" ref="L43" si="28">(F21*0.37*0.1+(O21+R21+T21)*0.1*0.1)*200600/373770+((E43+F43)*0.1*200600/373770)</f>
        <v>205691.7333829788</v>
      </c>
      <c r="M43" s="35">
        <f t="shared" ref="M43" si="29">(F21*0.37*0.1+(O21+R21+T21)*0.1*0.1)*41600/373770+((E43+F43)*0.1*41600/373770)</f>
        <v>42655.912805243861</v>
      </c>
      <c r="N43" s="35">
        <f t="shared" ref="N43" si="30">(F21*0.37*0.1+(O21+R21+T21)*0.1*0.1)*9989/373770+((E43+F43)*0.1*9989/373770)</f>
        <v>10242.545985855309</v>
      </c>
      <c r="O43" s="35">
        <f t="shared" ref="O43" si="31">(F21*0.37*0.1+(O21+R21+T21)*0.1*0.1)*101564/373770+((E43+F43)*0.1*101564/373770)</f>
        <v>104141.95019595642</v>
      </c>
      <c r="P43" s="39"/>
      <c r="Q43" s="35">
        <f t="shared" ref="Q43" si="32">(F21*0.37*0.1+(O21+R21+T21)*0.1*0.1)*20017/373770+((E43+F43)*0.1*20017/373770)</f>
        <v>20525.081889965535</v>
      </c>
      <c r="S43" s="29"/>
      <c r="T43" s="29"/>
      <c r="U43" s="29"/>
      <c r="V43" s="29"/>
    </row>
    <row r="44" spans="1:22" s="41" customFormat="1" x14ac:dyDescent="0.25">
      <c r="A44" s="5">
        <v>43800</v>
      </c>
      <c r="B44" s="38"/>
      <c r="C44" s="35">
        <f t="shared" ref="C44" si="33">(F22*0.63)+(O22+R22+T22)*0.9</f>
        <v>8718234.511500001</v>
      </c>
      <c r="D44" s="35">
        <f t="shared" ref="D44" si="34">(F22*0.37)+(O22+R22+T22)*0.1</f>
        <v>3567699.3284999998</v>
      </c>
      <c r="E44" s="27">
        <v>5805.44</v>
      </c>
      <c r="F44" s="27">
        <v>0</v>
      </c>
      <c r="G44" s="31"/>
      <c r="H44" s="35">
        <f t="shared" ref="H44" si="35">F22*0.37*0.8+(O22+R22+T22)*0.1*0.8+((E44+F44)*0.8)</f>
        <v>2858803.8148000003</v>
      </c>
      <c r="I44" s="35">
        <f t="shared" ref="I44" si="36">F22*0.37*0.05+(O22+R22+T22)*0.1*0.05+((E44+F44)*0.05)</f>
        <v>178675.23842500002</v>
      </c>
      <c r="J44" s="35">
        <f t="shared" ref="J44" si="37">F22*0.37*0.05+(O22+R22+T22)*0.1*0.05+((E44+F44)*0.05)</f>
        <v>178675.23842500002</v>
      </c>
      <c r="L44" s="35">
        <f t="shared" ref="L44" si="38">(F22*0.37*0.1+(O22+R22+T22)*0.1*0.1)*200600/373770+((E44+F44)*0.1*200600/373770)</f>
        <v>191787.74555504724</v>
      </c>
      <c r="M44" s="35">
        <f t="shared" ref="M44" si="39">(F22*0.37*0.1+(O22+R22+T22)*0.1*0.1)*41600/373770+((E44+F44)*0.1*41600/373770)</f>
        <v>39772.533475024749</v>
      </c>
      <c r="N44" s="35">
        <f t="shared" ref="N44" si="40">(F22*0.37*0.1+(O22+R22+T22)*0.1*0.1)*9989/373770+((E44+F44)*0.1*9989/373770)</f>
        <v>9550.1883865870732</v>
      </c>
      <c r="O44" s="35">
        <f t="shared" ref="O44" si="41">(F22*0.37*0.1+(O22+R22+T22)*0.1*0.1)*101564/373770+((E44+F44)*0.1*101564/373770)</f>
        <v>97102.345910033982</v>
      </c>
      <c r="P44" s="39"/>
      <c r="Q44" s="35">
        <f t="shared" ref="Q44" si="42">(F22*0.37*0.1+(O22+R22+T22)*0.1*0.1)*20017/373770+((E44+F44)*0.1*20017/373770)</f>
        <v>19137.663523306983</v>
      </c>
      <c r="S44" s="29"/>
      <c r="T44" s="29"/>
      <c r="U44" s="29"/>
      <c r="V44" s="29"/>
    </row>
    <row r="45" spans="1:22" s="41" customFormat="1" x14ac:dyDescent="0.25">
      <c r="A45" s="5">
        <v>43831</v>
      </c>
      <c r="B45" s="38"/>
      <c r="C45" s="35">
        <f t="shared" si="3"/>
        <v>9360253.0529999994</v>
      </c>
      <c r="D45" s="35">
        <f t="shared" si="4"/>
        <v>3676766.247</v>
      </c>
      <c r="E45" s="27">
        <v>7459.4</v>
      </c>
      <c r="F45" s="27">
        <v>0</v>
      </c>
      <c r="G45" s="31"/>
      <c r="H45" s="35">
        <f t="shared" si="5"/>
        <v>2947380.5176000004</v>
      </c>
      <c r="I45" s="35">
        <f t="shared" si="6"/>
        <v>184211.28235000002</v>
      </c>
      <c r="J45" s="35">
        <f t="shared" si="7"/>
        <v>184211.28235000002</v>
      </c>
      <c r="L45" s="35">
        <f t="shared" si="8"/>
        <v>197730.06522412179</v>
      </c>
      <c r="M45" s="35">
        <f t="shared" si="9"/>
        <v>41004.83904946893</v>
      </c>
      <c r="N45" s="35">
        <f t="shared" si="10"/>
        <v>9846.0898381044517</v>
      </c>
      <c r="O45" s="35">
        <f t="shared" si="11"/>
        <v>100110.94887548708</v>
      </c>
      <c r="P45" s="39"/>
      <c r="Q45" s="35">
        <f t="shared" si="12"/>
        <v>19730.621712817778</v>
      </c>
      <c r="S45" s="29"/>
      <c r="T45" s="29"/>
      <c r="U45" s="29"/>
      <c r="V45" s="29"/>
    </row>
    <row r="46" spans="1:22" s="41" customFormat="1" x14ac:dyDescent="0.25">
      <c r="A46" s="5">
        <v>43862</v>
      </c>
      <c r="B46" s="38"/>
      <c r="C46" s="35">
        <f t="shared" si="3"/>
        <v>8741107.242899999</v>
      </c>
      <c r="D46" s="35">
        <f t="shared" si="4"/>
        <v>3838486.5170999998</v>
      </c>
      <c r="E46" s="27">
        <v>57986.84</v>
      </c>
      <c r="F46" s="27">
        <v>0</v>
      </c>
      <c r="G46" s="31"/>
      <c r="H46" s="35">
        <f t="shared" ref="H46" si="43">F24*0.37*0.8+(O24+R24+T24)*0.1*0.8+((E46+F46)*0.8)</f>
        <v>3117178.6856800001</v>
      </c>
      <c r="I46" s="35">
        <f t="shared" ref="I46" si="44">F24*0.37*0.05+(O24+R24+T24)*0.1*0.05+((E46+F46)*0.05)</f>
        <v>194823.66785500001</v>
      </c>
      <c r="J46" s="35">
        <f t="shared" ref="J46" si="45">F24*0.37*0.05+(O24+R24+T24)*0.1*0.05+((E46+F46)*0.05)</f>
        <v>194823.66785500001</v>
      </c>
      <c r="L46" s="35">
        <f t="shared" ref="L46" si="46">(F24*0.37*0.1+(O24+R24+T24)*0.1*0.1)*200600/373770+((E46+F46)*0.1*200600/373770)</f>
        <v>209121.26586784923</v>
      </c>
      <c r="M46" s="35">
        <f t="shared" ref="M46" si="47">(F24*0.37*0.1+(O24+R24+T24)*0.1*0.1)*41600/373770+((E46+F46)*0.1*41600/373770)</f>
        <v>43367.121934708513</v>
      </c>
      <c r="N46" s="35">
        <f t="shared" ref="N46" si="48">(F24*0.37*0.1+(O24+R24+T24)*0.1*0.1)*9989/373770+((E46+F46)*0.1*9989/373770)</f>
        <v>10413.321658793349</v>
      </c>
      <c r="O46" s="35">
        <f t="shared" ref="O46" si="49">(F24*0.37*0.1+(O24+R24+T24)*0.1*0.1)*101564/373770+((E46+F46)*0.1*101564/373770)</f>
        <v>105878.32625424843</v>
      </c>
      <c r="Q46" s="35">
        <f t="shared" ref="Q46" si="50">(F24*0.37*0.1+(O24+R24+T24)*0.1*0.1)*20017/373770+((E46+F46)*0.1*20017/373770)</f>
        <v>20867.299994400488</v>
      </c>
      <c r="S46" s="29"/>
      <c r="T46" s="29"/>
      <c r="U46" s="29"/>
      <c r="V46" s="29"/>
    </row>
    <row r="47" spans="1:22" s="41" customFormat="1" x14ac:dyDescent="0.25">
      <c r="A47" s="5">
        <v>43891</v>
      </c>
      <c r="B47" s="38"/>
      <c r="C47" s="35">
        <f t="shared" ref="C47" si="51">(F25*0.63)+(O25+R25+T25)*0.9</f>
        <v>4567851.9377999995</v>
      </c>
      <c r="D47" s="35">
        <f t="shared" ref="D47" si="52">(F25*0.37)+(O25+R25+T25)*0.1</f>
        <v>1886482.6721999999</v>
      </c>
      <c r="E47" s="27">
        <v>6027.68</v>
      </c>
      <c r="F47" s="27">
        <v>5000</v>
      </c>
      <c r="G47" s="31"/>
      <c r="H47" s="35">
        <f t="shared" ref="H47" si="53">F25*0.37*0.8+(O25+R25+T25)*0.1*0.8+((E47+F47)*0.8)</f>
        <v>1518008.2817600002</v>
      </c>
      <c r="I47" s="35">
        <f t="shared" ref="I47" si="54">F25*0.37*0.05+(O25+R25+T25)*0.1*0.05+((E47+F47)*0.05)</f>
        <v>94875.51761000001</v>
      </c>
      <c r="J47" s="35">
        <f t="shared" ref="J47" si="55">F25*0.37*0.05+(O25+R25+T25)*0.1*0.05+((E47+F47)*0.05)</f>
        <v>94875.51761000001</v>
      </c>
      <c r="L47" s="35">
        <f t="shared" ref="L47" si="56">(F25*0.37*0.1+(O25+R25+T25)*0.1*0.1)*200600/373770+((E47+F47)*0.1*200600/373770)</f>
        <v>101838.18301397115</v>
      </c>
      <c r="M47" s="35">
        <f t="shared" ref="M47" si="57">(F25*0.37*0.1+(O25+R25+T25)*0.1*0.1)*41600/373770+((E47+F47)*0.1*41600/373770)</f>
        <v>21118.985111571288</v>
      </c>
      <c r="N47" s="35">
        <f t="shared" ref="N47" si="58">(F25*0.37*0.1+(O25+R25+T25)*0.1*0.1)*9989/373770+((E47+F47)*0.1*9989/373770)</f>
        <v>5071.0947663337884</v>
      </c>
      <c r="O47" s="35">
        <f t="shared" ref="O47" si="59">(F25*0.37*0.1+(O25+R25+T25)*0.1*0.1)*101564/373770+((E47+F47)*0.1*101564/373770)</f>
        <v>51560.783746914087</v>
      </c>
      <c r="Q47" s="35">
        <f t="shared" ref="Q47" si="60">(F25*0.37*0.1+(O25+R25+T25)*0.1*0.1)*20017/373770+((E47+F47)*0.1*20017/373770)</f>
        <v>10161.988581209675</v>
      </c>
      <c r="S47" s="29"/>
      <c r="T47" s="29"/>
      <c r="U47" s="29"/>
      <c r="V47" s="29"/>
    </row>
    <row r="48" spans="1:22" s="41" customFormat="1" ht="15.75" thickBot="1" x14ac:dyDescent="0.3">
      <c r="A48" s="5" t="s">
        <v>28</v>
      </c>
      <c r="B48" s="38"/>
      <c r="C48" s="34">
        <f>SUM(C36:C47)</f>
        <v>106886458.74600001</v>
      </c>
      <c r="D48" s="34">
        <f>SUM(D36:D47)</f>
        <v>45091168.984000005</v>
      </c>
      <c r="E48" s="34">
        <f>SUM(E36:E47)</f>
        <v>158446.85999999999</v>
      </c>
      <c r="F48" s="34">
        <f t="shared" ref="F48:Q48" si="61">SUM(F36:F47)</f>
        <v>260000</v>
      </c>
      <c r="G48" s="35"/>
      <c r="H48" s="34">
        <f>SUM(H36:H47)</f>
        <v>36407692.6752</v>
      </c>
      <c r="I48" s="34">
        <f t="shared" si="61"/>
        <v>2275480.7922</v>
      </c>
      <c r="J48" s="34">
        <f t="shared" si="61"/>
        <v>2275480.7922</v>
      </c>
      <c r="K48" s="34"/>
      <c r="L48" s="34">
        <f t="shared" si="61"/>
        <v>2442472.3595543783</v>
      </c>
      <c r="M48" s="34">
        <f t="shared" si="61"/>
        <v>506514.70666730875</v>
      </c>
      <c r="N48" s="34">
        <f t="shared" si="61"/>
        <v>121624.40877162854</v>
      </c>
      <c r="O48" s="34">
        <f t="shared" si="61"/>
        <v>1236626.4343259267</v>
      </c>
      <c r="P48" s="34"/>
      <c r="Q48" s="34">
        <f t="shared" si="61"/>
        <v>243723.6750807577</v>
      </c>
      <c r="R48" s="35"/>
      <c r="S48" s="29"/>
      <c r="T48" s="29"/>
      <c r="U48" s="29"/>
      <c r="V48" s="29"/>
    </row>
    <row r="49" spans="1:22" s="41" customFormat="1" ht="15.75" thickTop="1" x14ac:dyDescent="0.25">
      <c r="A49" s="38"/>
      <c r="B49" s="38"/>
      <c r="C49" s="35"/>
      <c r="D49" s="39"/>
      <c r="E49" s="39"/>
      <c r="F49" s="39"/>
      <c r="G49" s="39"/>
      <c r="H49" s="39"/>
      <c r="I49" s="39"/>
      <c r="L49" s="39"/>
      <c r="M49" s="39"/>
      <c r="N49" s="39"/>
      <c r="O49" s="39"/>
      <c r="Q49" s="39"/>
    </row>
    <row r="50" spans="1:22" s="41" customFormat="1" x14ac:dyDescent="0.25">
      <c r="A50" s="38"/>
      <c r="B50" s="38"/>
      <c r="C50" s="39">
        <f>C48/V26</f>
        <v>0.70330390296585032</v>
      </c>
      <c r="D50" s="39">
        <f>D48/$V$26</f>
        <v>0.29669609703415006</v>
      </c>
      <c r="E50" s="39"/>
      <c r="F50" s="39"/>
      <c r="G50" s="39"/>
      <c r="H50" s="39">
        <f>H48/($D$48+$E$48+$F$48)</f>
        <v>0.79999999999999993</v>
      </c>
      <c r="I50" s="39">
        <f t="shared" ref="I50:Q50" si="62">I48/($D$48+$E$48+$F$48)</f>
        <v>4.9999999999999996E-2</v>
      </c>
      <c r="J50" s="39">
        <f t="shared" si="62"/>
        <v>4.9999999999999996E-2</v>
      </c>
      <c r="K50" s="39"/>
      <c r="L50" s="39">
        <f t="shared" si="62"/>
        <v>5.3669368863204642E-2</v>
      </c>
      <c r="M50" s="39">
        <f t="shared" si="62"/>
        <v>1.1129839205928778E-2</v>
      </c>
      <c r="N50" s="39">
        <f t="shared" si="62"/>
        <v>2.672499130481312E-3</v>
      </c>
      <c r="O50" s="39">
        <f t="shared" si="62"/>
        <v>2.717286031516708E-2</v>
      </c>
      <c r="P50" s="39"/>
      <c r="Q50" s="39">
        <f t="shared" si="62"/>
        <v>5.3554324852181819E-3</v>
      </c>
    </row>
    <row r="51" spans="1:22" s="41" customFormat="1" x14ac:dyDescent="0.25">
      <c r="A51" s="38"/>
      <c r="B51" s="38"/>
      <c r="C51" s="39"/>
      <c r="D51" s="39"/>
      <c r="H51" s="39"/>
      <c r="I51" s="39"/>
      <c r="J51" s="39"/>
      <c r="K51" s="39"/>
      <c r="L51" s="39"/>
      <c r="M51" s="39"/>
      <c r="N51" s="39"/>
      <c r="O51" s="39"/>
      <c r="P51" s="39"/>
      <c r="Q51" s="39"/>
      <c r="R51" s="39"/>
    </row>
    <row r="52" spans="1:22" s="41" customFormat="1" x14ac:dyDescent="0.25">
      <c r="A52" s="55" t="s">
        <v>54</v>
      </c>
      <c r="B52" s="38"/>
      <c r="C52" s="39"/>
      <c r="D52" s="39"/>
      <c r="H52" s="39"/>
      <c r="I52" s="39"/>
      <c r="J52" s="39"/>
      <c r="K52" s="39"/>
      <c r="L52" s="39"/>
      <c r="M52" s="39"/>
      <c r="N52" s="39"/>
      <c r="O52" s="39"/>
      <c r="P52" s="39"/>
      <c r="Q52" s="39"/>
      <c r="R52" s="39"/>
    </row>
    <row r="53" spans="1:22" s="43" customFormat="1" x14ac:dyDescent="0.25">
      <c r="A53" s="56" t="s">
        <v>76</v>
      </c>
      <c r="B53" s="57"/>
      <c r="C53" s="58"/>
      <c r="D53" s="58"/>
      <c r="H53" s="58"/>
      <c r="I53" s="58"/>
      <c r="J53" s="58"/>
      <c r="K53" s="58"/>
      <c r="L53" s="58"/>
      <c r="M53" s="58"/>
      <c r="N53" s="58"/>
      <c r="O53" s="58"/>
      <c r="P53" s="58"/>
      <c r="Q53" s="58"/>
      <c r="R53" s="58"/>
    </row>
    <row r="54" spans="1:22" s="43" customFormat="1" x14ac:dyDescent="0.25">
      <c r="A54" s="56" t="s">
        <v>56</v>
      </c>
      <c r="B54" s="57"/>
      <c r="C54" s="58"/>
      <c r="D54" s="58"/>
      <c r="H54" s="58"/>
      <c r="I54" s="58"/>
      <c r="J54" s="58"/>
      <c r="K54" s="58"/>
      <c r="L54" s="58"/>
      <c r="M54" s="58"/>
      <c r="N54" s="58"/>
      <c r="O54" s="58"/>
      <c r="P54" s="58"/>
      <c r="Q54" s="58"/>
      <c r="R54" s="58"/>
    </row>
    <row r="55" spans="1:22" s="43" customFormat="1" x14ac:dyDescent="0.25">
      <c r="A55" s="96" t="s">
        <v>57</v>
      </c>
      <c r="B55" s="96"/>
      <c r="C55" s="96"/>
      <c r="D55" s="96"/>
      <c r="E55" s="96"/>
      <c r="F55" s="96"/>
      <c r="G55" s="96"/>
      <c r="H55" s="96"/>
      <c r="I55" s="96"/>
      <c r="J55" s="96"/>
      <c r="K55" s="96"/>
      <c r="L55" s="96"/>
      <c r="M55" s="96"/>
      <c r="N55" s="96"/>
      <c r="O55" s="96"/>
      <c r="P55" s="96"/>
      <c r="Q55" s="96"/>
      <c r="R55" s="96"/>
      <c r="S55" s="96"/>
      <c r="T55" s="96"/>
      <c r="U55" s="96"/>
      <c r="V55" s="96"/>
    </row>
    <row r="56" spans="1:22" s="43" customFormat="1" x14ac:dyDescent="0.25">
      <c r="A56" s="76"/>
      <c r="B56" s="76"/>
      <c r="C56" s="76"/>
      <c r="D56" s="76"/>
      <c r="E56" s="76"/>
      <c r="F56" s="76"/>
      <c r="G56" s="76"/>
      <c r="H56" s="76"/>
      <c r="I56" s="76"/>
      <c r="J56" s="76"/>
      <c r="K56" s="76"/>
      <c r="L56" s="76"/>
      <c r="M56" s="76"/>
      <c r="N56" s="76"/>
      <c r="O56" s="76"/>
      <c r="P56" s="76"/>
      <c r="Q56" s="76"/>
      <c r="R56" s="76"/>
      <c r="S56" s="76"/>
      <c r="T56" s="76"/>
      <c r="U56" s="76"/>
      <c r="V56" s="76"/>
    </row>
    <row r="57" spans="1:22" s="43" customFormat="1" x14ac:dyDescent="0.25">
      <c r="A57" s="56" t="s">
        <v>58</v>
      </c>
      <c r="B57" s="57"/>
      <c r="C57" s="58"/>
      <c r="D57" s="60"/>
      <c r="H57" s="58"/>
      <c r="I57" s="58"/>
      <c r="J57" s="58"/>
      <c r="K57" s="58"/>
      <c r="L57" s="58"/>
      <c r="M57" s="58"/>
      <c r="N57" s="58"/>
      <c r="O57" s="58"/>
      <c r="P57" s="58"/>
      <c r="Q57" s="58"/>
      <c r="R57" s="58"/>
    </row>
    <row r="59" spans="1:22" x14ac:dyDescent="0.25">
      <c r="A59" s="96" t="s">
        <v>59</v>
      </c>
      <c r="B59" s="96"/>
      <c r="C59" s="96"/>
      <c r="D59" s="96"/>
      <c r="E59" s="96"/>
      <c r="F59" s="96"/>
      <c r="G59" s="96"/>
      <c r="H59" s="96"/>
      <c r="I59" s="96"/>
      <c r="J59" s="96"/>
      <c r="K59" s="96"/>
      <c r="L59" s="96"/>
      <c r="M59" s="96"/>
      <c r="N59" s="96"/>
      <c r="O59" s="96"/>
      <c r="P59" s="96"/>
      <c r="Q59" s="96"/>
      <c r="R59" s="96"/>
    </row>
    <row r="60" spans="1:22" x14ac:dyDescent="0.25">
      <c r="A60" s="61" t="s">
        <v>60</v>
      </c>
      <c r="B60" s="76"/>
      <c r="C60" s="76"/>
      <c r="D60" s="76"/>
      <c r="E60" s="76"/>
      <c r="F60" s="76"/>
      <c r="G60" s="76"/>
      <c r="H60" s="76"/>
      <c r="I60" s="76"/>
      <c r="J60" s="76"/>
      <c r="K60" s="76"/>
      <c r="L60" s="76"/>
      <c r="M60" s="76"/>
      <c r="N60" s="76"/>
      <c r="O60" s="76"/>
      <c r="P60" s="76"/>
      <c r="Q60" s="76"/>
      <c r="R60" s="76"/>
    </row>
    <row r="62" spans="1:22" x14ac:dyDescent="0.25">
      <c r="A62" s="61" t="s">
        <v>61</v>
      </c>
    </row>
    <row r="63" spans="1:22" x14ac:dyDescent="0.25">
      <c r="A63" s="61"/>
    </row>
    <row r="64" spans="1:22" x14ac:dyDescent="0.25">
      <c r="A64" s="61" t="s">
        <v>77</v>
      </c>
    </row>
    <row r="65" spans="1:15" x14ac:dyDescent="0.25">
      <c r="A65" s="61"/>
      <c r="B65" s="62"/>
      <c r="C65" s="63"/>
      <c r="D65" s="63"/>
      <c r="E65" s="63"/>
      <c r="F65" s="63"/>
      <c r="G65" s="63"/>
      <c r="H65" s="63"/>
      <c r="I65" s="64"/>
      <c r="J65" s="63"/>
      <c r="K65" s="63"/>
      <c r="L65" s="63"/>
      <c r="M65" s="63"/>
      <c r="N65" s="63"/>
      <c r="O65" s="63"/>
    </row>
    <row r="66" spans="1:15" x14ac:dyDescent="0.25">
      <c r="A66" s="80" t="s">
        <v>75</v>
      </c>
    </row>
  </sheetData>
  <mergeCells count="14">
    <mergeCell ref="A55:V55"/>
    <mergeCell ref="A59:R59"/>
    <mergeCell ref="C10:I10"/>
    <mergeCell ref="L10:O10"/>
    <mergeCell ref="Q10:R10"/>
    <mergeCell ref="A30:V30"/>
    <mergeCell ref="H32:Q32"/>
    <mergeCell ref="L34:Q34"/>
    <mergeCell ref="A8:V8"/>
    <mergeCell ref="A1:V1"/>
    <mergeCell ref="A2:V2"/>
    <mergeCell ref="A3:V3"/>
    <mergeCell ref="A4:V4"/>
    <mergeCell ref="A5:V5"/>
  </mergeCells>
  <hyperlinks>
    <hyperlink ref="A4" r:id="rId1" xr:uid="{4160E8F0-CD41-4C47-B3B7-2F33AE16DB6B}"/>
  </hyperlinks>
  <printOptions horizontalCentered="1" verticalCentered="1"/>
  <pageMargins left="0" right="0" top="0.25" bottom="0.25" header="0.3" footer="0.3"/>
  <pageSetup scale="6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AEDDD-BFE1-4858-B467-45A4672C247C}">
  <sheetPr>
    <pageSetUpPr fitToPage="1"/>
  </sheetPr>
  <dimension ref="A1:V64"/>
  <sheetViews>
    <sheetView topLeftCell="A35" workbookViewId="0">
      <selection activeCell="S45" sqref="S45:T45"/>
    </sheetView>
  </sheetViews>
  <sheetFormatPr defaultRowHeight="15" x14ac:dyDescent="0.25"/>
  <cols>
    <col min="1" max="1" width="9.28515625" style="5" customWidth="1"/>
    <col min="2" max="2" width="1.7109375" style="5" customWidth="1"/>
    <col min="3" max="3" width="14.5703125" style="29" customWidth="1"/>
    <col min="4" max="4" width="12.85546875" style="29" customWidth="1"/>
    <col min="5" max="5" width="14.5703125" style="29" customWidth="1"/>
    <col min="6" max="6" width="15.140625" style="29" customWidth="1"/>
    <col min="7" max="7" width="1.140625" style="29" customWidth="1"/>
    <col min="8" max="8" width="14.28515625" style="29" customWidth="1"/>
    <col min="9" max="9" width="10.7109375" style="28" customWidth="1"/>
    <col min="10" max="10" width="11.85546875" style="29"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2" style="29" customWidth="1"/>
    <col min="17" max="17" width="11.42578125" style="29" customWidth="1"/>
    <col min="18" max="18" width="12.140625" style="29" customWidth="1"/>
    <col min="19" max="19" width="2" style="1" customWidth="1"/>
    <col min="20" max="20" width="12.140625" style="1" customWidth="1"/>
    <col min="21" max="21" width="2" style="1" customWidth="1"/>
    <col min="22" max="22" width="14.28515625" style="1" customWidth="1"/>
    <col min="23" max="259" width="8.85546875" style="1"/>
    <col min="260" max="260" width="9.28515625" style="1" customWidth="1"/>
    <col min="261" max="261" width="1.7109375" style="1" customWidth="1"/>
    <col min="262" max="265" width="12" style="1" customWidth="1"/>
    <col min="266" max="266" width="11.85546875" style="1" customWidth="1"/>
    <col min="267" max="267" width="10.7109375" style="1" customWidth="1"/>
    <col min="268" max="268" width="10.5703125" style="1" customWidth="1"/>
    <col min="269" max="269" width="1.140625" style="1" customWidth="1"/>
    <col min="270" max="270" width="11.28515625" style="1" customWidth="1"/>
    <col min="271" max="271" width="12.7109375" style="1" customWidth="1"/>
    <col min="272" max="272" width="11.5703125" style="1" customWidth="1"/>
    <col min="273" max="273" width="12.42578125" style="1" customWidth="1"/>
    <col min="274" max="274" width="1.5703125" style="1" customWidth="1"/>
    <col min="275" max="275" width="11.42578125" style="1" customWidth="1"/>
    <col min="276" max="276" width="12.140625" style="1" customWidth="1"/>
    <col min="277" max="277" width="1.7109375" style="1" customWidth="1"/>
    <col min="278" max="278" width="13.5703125" style="1" customWidth="1"/>
    <col min="279" max="515" width="8.85546875" style="1"/>
    <col min="516" max="516" width="9.28515625" style="1" customWidth="1"/>
    <col min="517" max="517" width="1.7109375" style="1" customWidth="1"/>
    <col min="518" max="521" width="12" style="1" customWidth="1"/>
    <col min="522" max="522" width="11.85546875" style="1" customWidth="1"/>
    <col min="523" max="523" width="10.7109375" style="1" customWidth="1"/>
    <col min="524" max="524" width="10.5703125" style="1" customWidth="1"/>
    <col min="525" max="525" width="1.140625" style="1" customWidth="1"/>
    <col min="526" max="526" width="11.28515625" style="1" customWidth="1"/>
    <col min="527" max="527" width="12.7109375" style="1" customWidth="1"/>
    <col min="528" max="528" width="11.5703125" style="1" customWidth="1"/>
    <col min="529" max="529" width="12.42578125" style="1" customWidth="1"/>
    <col min="530" max="530" width="1.5703125" style="1" customWidth="1"/>
    <col min="531" max="531" width="11.42578125" style="1" customWidth="1"/>
    <col min="532" max="532" width="12.140625" style="1" customWidth="1"/>
    <col min="533" max="533" width="1.7109375" style="1" customWidth="1"/>
    <col min="534" max="534" width="13.5703125" style="1" customWidth="1"/>
    <col min="535" max="771" width="8.85546875" style="1"/>
    <col min="772" max="772" width="9.28515625" style="1" customWidth="1"/>
    <col min="773" max="773" width="1.7109375" style="1" customWidth="1"/>
    <col min="774" max="777" width="12" style="1" customWidth="1"/>
    <col min="778" max="778" width="11.85546875" style="1" customWidth="1"/>
    <col min="779" max="779" width="10.7109375" style="1" customWidth="1"/>
    <col min="780" max="780" width="10.5703125" style="1" customWidth="1"/>
    <col min="781" max="781" width="1.140625" style="1" customWidth="1"/>
    <col min="782" max="782" width="11.28515625" style="1" customWidth="1"/>
    <col min="783" max="783" width="12.7109375" style="1" customWidth="1"/>
    <col min="784" max="784" width="11.5703125" style="1" customWidth="1"/>
    <col min="785" max="785" width="12.42578125" style="1" customWidth="1"/>
    <col min="786" max="786" width="1.5703125" style="1" customWidth="1"/>
    <col min="787" max="787" width="11.42578125" style="1" customWidth="1"/>
    <col min="788" max="788" width="12.140625" style="1" customWidth="1"/>
    <col min="789" max="789" width="1.7109375" style="1" customWidth="1"/>
    <col min="790" max="790" width="13.5703125" style="1" customWidth="1"/>
    <col min="791" max="1027" width="8.85546875" style="1"/>
    <col min="1028" max="1028" width="9.28515625" style="1" customWidth="1"/>
    <col min="1029" max="1029" width="1.7109375" style="1" customWidth="1"/>
    <col min="1030" max="1033" width="12" style="1" customWidth="1"/>
    <col min="1034" max="1034" width="11.85546875" style="1" customWidth="1"/>
    <col min="1035" max="1035" width="10.7109375" style="1" customWidth="1"/>
    <col min="1036" max="1036" width="10.5703125" style="1" customWidth="1"/>
    <col min="1037" max="1037" width="1.140625" style="1" customWidth="1"/>
    <col min="1038" max="1038" width="11.28515625" style="1" customWidth="1"/>
    <col min="1039" max="1039" width="12.7109375" style="1" customWidth="1"/>
    <col min="1040" max="1040" width="11.5703125" style="1" customWidth="1"/>
    <col min="1041" max="1041" width="12.42578125" style="1" customWidth="1"/>
    <col min="1042" max="1042" width="1.5703125" style="1" customWidth="1"/>
    <col min="1043" max="1043" width="11.42578125" style="1" customWidth="1"/>
    <col min="1044" max="1044" width="12.140625" style="1" customWidth="1"/>
    <col min="1045" max="1045" width="1.7109375" style="1" customWidth="1"/>
    <col min="1046" max="1046" width="13.5703125" style="1" customWidth="1"/>
    <col min="1047" max="1283" width="8.85546875" style="1"/>
    <col min="1284" max="1284" width="9.28515625" style="1" customWidth="1"/>
    <col min="1285" max="1285" width="1.7109375" style="1" customWidth="1"/>
    <col min="1286" max="1289" width="12" style="1" customWidth="1"/>
    <col min="1290" max="1290" width="11.85546875" style="1" customWidth="1"/>
    <col min="1291" max="1291" width="10.7109375" style="1" customWidth="1"/>
    <col min="1292" max="1292" width="10.5703125" style="1" customWidth="1"/>
    <col min="1293" max="1293" width="1.140625" style="1" customWidth="1"/>
    <col min="1294" max="1294" width="11.28515625" style="1" customWidth="1"/>
    <col min="1295" max="1295" width="12.7109375" style="1" customWidth="1"/>
    <col min="1296" max="1296" width="11.5703125" style="1" customWidth="1"/>
    <col min="1297" max="1297" width="12.42578125" style="1" customWidth="1"/>
    <col min="1298" max="1298" width="1.5703125" style="1" customWidth="1"/>
    <col min="1299" max="1299" width="11.42578125" style="1" customWidth="1"/>
    <col min="1300" max="1300" width="12.140625" style="1" customWidth="1"/>
    <col min="1301" max="1301" width="1.7109375" style="1" customWidth="1"/>
    <col min="1302" max="1302" width="13.5703125" style="1" customWidth="1"/>
    <col min="1303" max="1539" width="8.85546875" style="1"/>
    <col min="1540" max="1540" width="9.28515625" style="1" customWidth="1"/>
    <col min="1541" max="1541" width="1.7109375" style="1" customWidth="1"/>
    <col min="1542" max="1545" width="12" style="1" customWidth="1"/>
    <col min="1546" max="1546" width="11.85546875" style="1" customWidth="1"/>
    <col min="1547" max="1547" width="10.7109375" style="1" customWidth="1"/>
    <col min="1548" max="1548" width="10.5703125" style="1" customWidth="1"/>
    <col min="1549" max="1549" width="1.140625" style="1" customWidth="1"/>
    <col min="1550" max="1550" width="11.28515625" style="1" customWidth="1"/>
    <col min="1551" max="1551" width="12.7109375" style="1" customWidth="1"/>
    <col min="1552" max="1552" width="11.5703125" style="1" customWidth="1"/>
    <col min="1553" max="1553" width="12.42578125" style="1" customWidth="1"/>
    <col min="1554" max="1554" width="1.5703125" style="1" customWidth="1"/>
    <col min="1555" max="1555" width="11.42578125" style="1" customWidth="1"/>
    <col min="1556" max="1556" width="12.140625" style="1" customWidth="1"/>
    <col min="1557" max="1557" width="1.7109375" style="1" customWidth="1"/>
    <col min="1558" max="1558" width="13.5703125" style="1" customWidth="1"/>
    <col min="1559" max="1795" width="8.85546875" style="1"/>
    <col min="1796" max="1796" width="9.28515625" style="1" customWidth="1"/>
    <col min="1797" max="1797" width="1.7109375" style="1" customWidth="1"/>
    <col min="1798" max="1801" width="12" style="1" customWidth="1"/>
    <col min="1802" max="1802" width="11.85546875" style="1" customWidth="1"/>
    <col min="1803" max="1803" width="10.7109375" style="1" customWidth="1"/>
    <col min="1804" max="1804" width="10.5703125" style="1" customWidth="1"/>
    <col min="1805" max="1805" width="1.140625" style="1" customWidth="1"/>
    <col min="1806" max="1806" width="11.28515625" style="1" customWidth="1"/>
    <col min="1807" max="1807" width="12.7109375" style="1" customWidth="1"/>
    <col min="1808" max="1808" width="11.5703125" style="1" customWidth="1"/>
    <col min="1809" max="1809" width="12.42578125" style="1" customWidth="1"/>
    <col min="1810" max="1810" width="1.5703125" style="1" customWidth="1"/>
    <col min="1811" max="1811" width="11.42578125" style="1" customWidth="1"/>
    <col min="1812" max="1812" width="12.140625" style="1" customWidth="1"/>
    <col min="1813" max="1813" width="1.7109375" style="1" customWidth="1"/>
    <col min="1814" max="1814" width="13.5703125" style="1" customWidth="1"/>
    <col min="1815" max="2051" width="8.85546875" style="1"/>
    <col min="2052" max="2052" width="9.28515625" style="1" customWidth="1"/>
    <col min="2053" max="2053" width="1.7109375" style="1" customWidth="1"/>
    <col min="2054" max="2057" width="12" style="1" customWidth="1"/>
    <col min="2058" max="2058" width="11.85546875" style="1" customWidth="1"/>
    <col min="2059" max="2059" width="10.7109375" style="1" customWidth="1"/>
    <col min="2060" max="2060" width="10.5703125" style="1" customWidth="1"/>
    <col min="2061" max="2061" width="1.140625" style="1" customWidth="1"/>
    <col min="2062" max="2062" width="11.28515625" style="1" customWidth="1"/>
    <col min="2063" max="2063" width="12.7109375" style="1" customWidth="1"/>
    <col min="2064" max="2064" width="11.5703125" style="1" customWidth="1"/>
    <col min="2065" max="2065" width="12.42578125" style="1" customWidth="1"/>
    <col min="2066" max="2066" width="1.5703125" style="1" customWidth="1"/>
    <col min="2067" max="2067" width="11.42578125" style="1" customWidth="1"/>
    <col min="2068" max="2068" width="12.140625" style="1" customWidth="1"/>
    <col min="2069" max="2069" width="1.7109375" style="1" customWidth="1"/>
    <col min="2070" max="2070" width="13.5703125" style="1" customWidth="1"/>
    <col min="2071" max="2307" width="8.85546875" style="1"/>
    <col min="2308" max="2308" width="9.28515625" style="1" customWidth="1"/>
    <col min="2309" max="2309" width="1.7109375" style="1" customWidth="1"/>
    <col min="2310" max="2313" width="12" style="1" customWidth="1"/>
    <col min="2314" max="2314" width="11.85546875" style="1" customWidth="1"/>
    <col min="2315" max="2315" width="10.7109375" style="1" customWidth="1"/>
    <col min="2316" max="2316" width="10.5703125" style="1" customWidth="1"/>
    <col min="2317" max="2317" width="1.140625" style="1" customWidth="1"/>
    <col min="2318" max="2318" width="11.28515625" style="1" customWidth="1"/>
    <col min="2319" max="2319" width="12.7109375" style="1" customWidth="1"/>
    <col min="2320" max="2320" width="11.5703125" style="1" customWidth="1"/>
    <col min="2321" max="2321" width="12.42578125" style="1" customWidth="1"/>
    <col min="2322" max="2322" width="1.5703125" style="1" customWidth="1"/>
    <col min="2323" max="2323" width="11.42578125" style="1" customWidth="1"/>
    <col min="2324" max="2324" width="12.140625" style="1" customWidth="1"/>
    <col min="2325" max="2325" width="1.7109375" style="1" customWidth="1"/>
    <col min="2326" max="2326" width="13.5703125" style="1" customWidth="1"/>
    <col min="2327" max="2563" width="8.85546875" style="1"/>
    <col min="2564" max="2564" width="9.28515625" style="1" customWidth="1"/>
    <col min="2565" max="2565" width="1.7109375" style="1" customWidth="1"/>
    <col min="2566" max="2569" width="12" style="1" customWidth="1"/>
    <col min="2570" max="2570" width="11.85546875" style="1" customWidth="1"/>
    <col min="2571" max="2571" width="10.7109375" style="1" customWidth="1"/>
    <col min="2572" max="2572" width="10.5703125" style="1" customWidth="1"/>
    <col min="2573" max="2573" width="1.140625" style="1" customWidth="1"/>
    <col min="2574" max="2574" width="11.28515625" style="1" customWidth="1"/>
    <col min="2575" max="2575" width="12.7109375" style="1" customWidth="1"/>
    <col min="2576" max="2576" width="11.5703125" style="1" customWidth="1"/>
    <col min="2577" max="2577" width="12.42578125" style="1" customWidth="1"/>
    <col min="2578" max="2578" width="1.5703125" style="1" customWidth="1"/>
    <col min="2579" max="2579" width="11.42578125" style="1" customWidth="1"/>
    <col min="2580" max="2580" width="12.140625" style="1" customWidth="1"/>
    <col min="2581" max="2581" width="1.7109375" style="1" customWidth="1"/>
    <col min="2582" max="2582" width="13.5703125" style="1" customWidth="1"/>
    <col min="2583" max="2819" width="8.85546875" style="1"/>
    <col min="2820" max="2820" width="9.28515625" style="1" customWidth="1"/>
    <col min="2821" max="2821" width="1.7109375" style="1" customWidth="1"/>
    <col min="2822" max="2825" width="12" style="1" customWidth="1"/>
    <col min="2826" max="2826" width="11.85546875" style="1" customWidth="1"/>
    <col min="2827" max="2827" width="10.7109375" style="1" customWidth="1"/>
    <col min="2828" max="2828" width="10.5703125" style="1" customWidth="1"/>
    <col min="2829" max="2829" width="1.140625" style="1" customWidth="1"/>
    <col min="2830" max="2830" width="11.28515625" style="1" customWidth="1"/>
    <col min="2831" max="2831" width="12.7109375" style="1" customWidth="1"/>
    <col min="2832" max="2832" width="11.5703125" style="1" customWidth="1"/>
    <col min="2833" max="2833" width="12.42578125" style="1" customWidth="1"/>
    <col min="2834" max="2834" width="1.5703125" style="1" customWidth="1"/>
    <col min="2835" max="2835" width="11.42578125" style="1" customWidth="1"/>
    <col min="2836" max="2836" width="12.140625" style="1" customWidth="1"/>
    <col min="2837" max="2837" width="1.7109375" style="1" customWidth="1"/>
    <col min="2838" max="2838" width="13.5703125" style="1" customWidth="1"/>
    <col min="2839" max="3075" width="8.85546875" style="1"/>
    <col min="3076" max="3076" width="9.28515625" style="1" customWidth="1"/>
    <col min="3077" max="3077" width="1.7109375" style="1" customWidth="1"/>
    <col min="3078" max="3081" width="12" style="1" customWidth="1"/>
    <col min="3082" max="3082" width="11.85546875" style="1" customWidth="1"/>
    <col min="3083" max="3083" width="10.7109375" style="1" customWidth="1"/>
    <col min="3084" max="3084" width="10.5703125" style="1" customWidth="1"/>
    <col min="3085" max="3085" width="1.140625" style="1" customWidth="1"/>
    <col min="3086" max="3086" width="11.28515625" style="1" customWidth="1"/>
    <col min="3087" max="3087" width="12.7109375" style="1" customWidth="1"/>
    <col min="3088" max="3088" width="11.5703125" style="1" customWidth="1"/>
    <col min="3089" max="3089" width="12.42578125" style="1" customWidth="1"/>
    <col min="3090" max="3090" width="1.5703125" style="1" customWidth="1"/>
    <col min="3091" max="3091" width="11.42578125" style="1" customWidth="1"/>
    <col min="3092" max="3092" width="12.140625" style="1" customWidth="1"/>
    <col min="3093" max="3093" width="1.7109375" style="1" customWidth="1"/>
    <col min="3094" max="3094" width="13.5703125" style="1" customWidth="1"/>
    <col min="3095" max="3331" width="8.85546875" style="1"/>
    <col min="3332" max="3332" width="9.28515625" style="1" customWidth="1"/>
    <col min="3333" max="3333" width="1.7109375" style="1" customWidth="1"/>
    <col min="3334" max="3337" width="12" style="1" customWidth="1"/>
    <col min="3338" max="3338" width="11.85546875" style="1" customWidth="1"/>
    <col min="3339" max="3339" width="10.7109375" style="1" customWidth="1"/>
    <col min="3340" max="3340" width="10.5703125" style="1" customWidth="1"/>
    <col min="3341" max="3341" width="1.140625" style="1" customWidth="1"/>
    <col min="3342" max="3342" width="11.28515625" style="1" customWidth="1"/>
    <col min="3343" max="3343" width="12.7109375" style="1" customWidth="1"/>
    <col min="3344" max="3344" width="11.5703125" style="1" customWidth="1"/>
    <col min="3345" max="3345" width="12.42578125" style="1" customWidth="1"/>
    <col min="3346" max="3346" width="1.5703125" style="1" customWidth="1"/>
    <col min="3347" max="3347" width="11.42578125" style="1" customWidth="1"/>
    <col min="3348" max="3348" width="12.140625" style="1" customWidth="1"/>
    <col min="3349" max="3349" width="1.7109375" style="1" customWidth="1"/>
    <col min="3350" max="3350" width="13.5703125" style="1" customWidth="1"/>
    <col min="3351" max="3587" width="8.85546875" style="1"/>
    <col min="3588" max="3588" width="9.28515625" style="1" customWidth="1"/>
    <col min="3589" max="3589" width="1.7109375" style="1" customWidth="1"/>
    <col min="3590" max="3593" width="12" style="1" customWidth="1"/>
    <col min="3594" max="3594" width="11.85546875" style="1" customWidth="1"/>
    <col min="3595" max="3595" width="10.7109375" style="1" customWidth="1"/>
    <col min="3596" max="3596" width="10.5703125" style="1" customWidth="1"/>
    <col min="3597" max="3597" width="1.140625" style="1" customWidth="1"/>
    <col min="3598" max="3598" width="11.28515625" style="1" customWidth="1"/>
    <col min="3599" max="3599" width="12.7109375" style="1" customWidth="1"/>
    <col min="3600" max="3600" width="11.5703125" style="1" customWidth="1"/>
    <col min="3601" max="3601" width="12.42578125" style="1" customWidth="1"/>
    <col min="3602" max="3602" width="1.5703125" style="1" customWidth="1"/>
    <col min="3603" max="3603" width="11.42578125" style="1" customWidth="1"/>
    <col min="3604" max="3604" width="12.140625" style="1" customWidth="1"/>
    <col min="3605" max="3605" width="1.7109375" style="1" customWidth="1"/>
    <col min="3606" max="3606" width="13.5703125" style="1" customWidth="1"/>
    <col min="3607" max="3843" width="8.85546875" style="1"/>
    <col min="3844" max="3844" width="9.28515625" style="1" customWidth="1"/>
    <col min="3845" max="3845" width="1.7109375" style="1" customWidth="1"/>
    <col min="3846" max="3849" width="12" style="1" customWidth="1"/>
    <col min="3850" max="3850" width="11.85546875" style="1" customWidth="1"/>
    <col min="3851" max="3851" width="10.7109375" style="1" customWidth="1"/>
    <col min="3852" max="3852" width="10.5703125" style="1" customWidth="1"/>
    <col min="3853" max="3853" width="1.140625" style="1" customWidth="1"/>
    <col min="3854" max="3854" width="11.28515625" style="1" customWidth="1"/>
    <col min="3855" max="3855" width="12.7109375" style="1" customWidth="1"/>
    <col min="3856" max="3856" width="11.5703125" style="1" customWidth="1"/>
    <col min="3857" max="3857" width="12.42578125" style="1" customWidth="1"/>
    <col min="3858" max="3858" width="1.5703125" style="1" customWidth="1"/>
    <col min="3859" max="3859" width="11.42578125" style="1" customWidth="1"/>
    <col min="3860" max="3860" width="12.140625" style="1" customWidth="1"/>
    <col min="3861" max="3861" width="1.7109375" style="1" customWidth="1"/>
    <col min="3862" max="3862" width="13.5703125" style="1" customWidth="1"/>
    <col min="3863" max="4099" width="8.85546875" style="1"/>
    <col min="4100" max="4100" width="9.28515625" style="1" customWidth="1"/>
    <col min="4101" max="4101" width="1.7109375" style="1" customWidth="1"/>
    <col min="4102" max="4105" width="12" style="1" customWidth="1"/>
    <col min="4106" max="4106" width="11.85546875" style="1" customWidth="1"/>
    <col min="4107" max="4107" width="10.7109375" style="1" customWidth="1"/>
    <col min="4108" max="4108" width="10.5703125" style="1" customWidth="1"/>
    <col min="4109" max="4109" width="1.140625" style="1" customWidth="1"/>
    <col min="4110" max="4110" width="11.28515625" style="1" customWidth="1"/>
    <col min="4111" max="4111" width="12.7109375" style="1" customWidth="1"/>
    <col min="4112" max="4112" width="11.5703125" style="1" customWidth="1"/>
    <col min="4113" max="4113" width="12.42578125" style="1" customWidth="1"/>
    <col min="4114" max="4114" width="1.5703125" style="1" customWidth="1"/>
    <col min="4115" max="4115" width="11.42578125" style="1" customWidth="1"/>
    <col min="4116" max="4116" width="12.140625" style="1" customWidth="1"/>
    <col min="4117" max="4117" width="1.7109375" style="1" customWidth="1"/>
    <col min="4118" max="4118" width="13.5703125" style="1" customWidth="1"/>
    <col min="4119" max="4355" width="8.85546875" style="1"/>
    <col min="4356" max="4356" width="9.28515625" style="1" customWidth="1"/>
    <col min="4357" max="4357" width="1.7109375" style="1" customWidth="1"/>
    <col min="4358" max="4361" width="12" style="1" customWidth="1"/>
    <col min="4362" max="4362" width="11.85546875" style="1" customWidth="1"/>
    <col min="4363" max="4363" width="10.7109375" style="1" customWidth="1"/>
    <col min="4364" max="4364" width="10.5703125" style="1" customWidth="1"/>
    <col min="4365" max="4365" width="1.140625" style="1" customWidth="1"/>
    <col min="4366" max="4366" width="11.28515625" style="1" customWidth="1"/>
    <col min="4367" max="4367" width="12.7109375" style="1" customWidth="1"/>
    <col min="4368" max="4368" width="11.5703125" style="1" customWidth="1"/>
    <col min="4369" max="4369" width="12.42578125" style="1" customWidth="1"/>
    <col min="4370" max="4370" width="1.5703125" style="1" customWidth="1"/>
    <col min="4371" max="4371" width="11.42578125" style="1" customWidth="1"/>
    <col min="4372" max="4372" width="12.140625" style="1" customWidth="1"/>
    <col min="4373" max="4373" width="1.7109375" style="1" customWidth="1"/>
    <col min="4374" max="4374" width="13.5703125" style="1" customWidth="1"/>
    <col min="4375" max="4611" width="8.85546875" style="1"/>
    <col min="4612" max="4612" width="9.28515625" style="1" customWidth="1"/>
    <col min="4613" max="4613" width="1.7109375" style="1" customWidth="1"/>
    <col min="4614" max="4617" width="12" style="1" customWidth="1"/>
    <col min="4618" max="4618" width="11.85546875" style="1" customWidth="1"/>
    <col min="4619" max="4619" width="10.7109375" style="1" customWidth="1"/>
    <col min="4620" max="4620" width="10.5703125" style="1" customWidth="1"/>
    <col min="4621" max="4621" width="1.140625" style="1" customWidth="1"/>
    <col min="4622" max="4622" width="11.28515625" style="1" customWidth="1"/>
    <col min="4623" max="4623" width="12.7109375" style="1" customWidth="1"/>
    <col min="4624" max="4624" width="11.5703125" style="1" customWidth="1"/>
    <col min="4625" max="4625" width="12.42578125" style="1" customWidth="1"/>
    <col min="4626" max="4626" width="1.5703125" style="1" customWidth="1"/>
    <col min="4627" max="4627" width="11.42578125" style="1" customWidth="1"/>
    <col min="4628" max="4628" width="12.140625" style="1" customWidth="1"/>
    <col min="4629" max="4629" width="1.7109375" style="1" customWidth="1"/>
    <col min="4630" max="4630" width="13.5703125" style="1" customWidth="1"/>
    <col min="4631" max="4867" width="8.85546875" style="1"/>
    <col min="4868" max="4868" width="9.28515625" style="1" customWidth="1"/>
    <col min="4869" max="4869" width="1.7109375" style="1" customWidth="1"/>
    <col min="4870" max="4873" width="12" style="1" customWidth="1"/>
    <col min="4874" max="4874" width="11.85546875" style="1" customWidth="1"/>
    <col min="4875" max="4875" width="10.7109375" style="1" customWidth="1"/>
    <col min="4876" max="4876" width="10.5703125" style="1" customWidth="1"/>
    <col min="4877" max="4877" width="1.140625" style="1" customWidth="1"/>
    <col min="4878" max="4878" width="11.28515625" style="1" customWidth="1"/>
    <col min="4879" max="4879" width="12.7109375" style="1" customWidth="1"/>
    <col min="4880" max="4880" width="11.5703125" style="1" customWidth="1"/>
    <col min="4881" max="4881" width="12.42578125" style="1" customWidth="1"/>
    <col min="4882" max="4882" width="1.5703125" style="1" customWidth="1"/>
    <col min="4883" max="4883" width="11.42578125" style="1" customWidth="1"/>
    <col min="4884" max="4884" width="12.140625" style="1" customWidth="1"/>
    <col min="4885" max="4885" width="1.7109375" style="1" customWidth="1"/>
    <col min="4886" max="4886" width="13.5703125" style="1" customWidth="1"/>
    <col min="4887" max="5123" width="8.85546875" style="1"/>
    <col min="5124" max="5124" width="9.28515625" style="1" customWidth="1"/>
    <col min="5125" max="5125" width="1.7109375" style="1" customWidth="1"/>
    <col min="5126" max="5129" width="12" style="1" customWidth="1"/>
    <col min="5130" max="5130" width="11.85546875" style="1" customWidth="1"/>
    <col min="5131" max="5131" width="10.7109375" style="1" customWidth="1"/>
    <col min="5132" max="5132" width="10.5703125" style="1" customWidth="1"/>
    <col min="5133" max="5133" width="1.140625" style="1" customWidth="1"/>
    <col min="5134" max="5134" width="11.28515625" style="1" customWidth="1"/>
    <col min="5135" max="5135" width="12.7109375" style="1" customWidth="1"/>
    <col min="5136" max="5136" width="11.5703125" style="1" customWidth="1"/>
    <col min="5137" max="5137" width="12.42578125" style="1" customWidth="1"/>
    <col min="5138" max="5138" width="1.5703125" style="1" customWidth="1"/>
    <col min="5139" max="5139" width="11.42578125" style="1" customWidth="1"/>
    <col min="5140" max="5140" width="12.140625" style="1" customWidth="1"/>
    <col min="5141" max="5141" width="1.7109375" style="1" customWidth="1"/>
    <col min="5142" max="5142" width="13.5703125" style="1" customWidth="1"/>
    <col min="5143" max="5379" width="8.85546875" style="1"/>
    <col min="5380" max="5380" width="9.28515625" style="1" customWidth="1"/>
    <col min="5381" max="5381" width="1.7109375" style="1" customWidth="1"/>
    <col min="5382" max="5385" width="12" style="1" customWidth="1"/>
    <col min="5386" max="5386" width="11.85546875" style="1" customWidth="1"/>
    <col min="5387" max="5387" width="10.7109375" style="1" customWidth="1"/>
    <col min="5388" max="5388" width="10.5703125" style="1" customWidth="1"/>
    <col min="5389" max="5389" width="1.140625" style="1" customWidth="1"/>
    <col min="5390" max="5390" width="11.28515625" style="1" customWidth="1"/>
    <col min="5391" max="5391" width="12.7109375" style="1" customWidth="1"/>
    <col min="5392" max="5392" width="11.5703125" style="1" customWidth="1"/>
    <col min="5393" max="5393" width="12.42578125" style="1" customWidth="1"/>
    <col min="5394" max="5394" width="1.5703125" style="1" customWidth="1"/>
    <col min="5395" max="5395" width="11.42578125" style="1" customWidth="1"/>
    <col min="5396" max="5396" width="12.140625" style="1" customWidth="1"/>
    <col min="5397" max="5397" width="1.7109375" style="1" customWidth="1"/>
    <col min="5398" max="5398" width="13.5703125" style="1" customWidth="1"/>
    <col min="5399" max="5635" width="8.85546875" style="1"/>
    <col min="5636" max="5636" width="9.28515625" style="1" customWidth="1"/>
    <col min="5637" max="5637" width="1.7109375" style="1" customWidth="1"/>
    <col min="5638" max="5641" width="12" style="1" customWidth="1"/>
    <col min="5642" max="5642" width="11.85546875" style="1" customWidth="1"/>
    <col min="5643" max="5643" width="10.7109375" style="1" customWidth="1"/>
    <col min="5644" max="5644" width="10.5703125" style="1" customWidth="1"/>
    <col min="5645" max="5645" width="1.140625" style="1" customWidth="1"/>
    <col min="5646" max="5646" width="11.28515625" style="1" customWidth="1"/>
    <col min="5647" max="5647" width="12.7109375" style="1" customWidth="1"/>
    <col min="5648" max="5648" width="11.5703125" style="1" customWidth="1"/>
    <col min="5649" max="5649" width="12.42578125" style="1" customWidth="1"/>
    <col min="5650" max="5650" width="1.5703125" style="1" customWidth="1"/>
    <col min="5651" max="5651" width="11.42578125" style="1" customWidth="1"/>
    <col min="5652" max="5652" width="12.140625" style="1" customWidth="1"/>
    <col min="5653" max="5653" width="1.7109375" style="1" customWidth="1"/>
    <col min="5654" max="5654" width="13.5703125" style="1" customWidth="1"/>
    <col min="5655" max="5891" width="8.85546875" style="1"/>
    <col min="5892" max="5892" width="9.28515625" style="1" customWidth="1"/>
    <col min="5893" max="5893" width="1.7109375" style="1" customWidth="1"/>
    <col min="5894" max="5897" width="12" style="1" customWidth="1"/>
    <col min="5898" max="5898" width="11.85546875" style="1" customWidth="1"/>
    <col min="5899" max="5899" width="10.7109375" style="1" customWidth="1"/>
    <col min="5900" max="5900" width="10.5703125" style="1" customWidth="1"/>
    <col min="5901" max="5901" width="1.140625" style="1" customWidth="1"/>
    <col min="5902" max="5902" width="11.28515625" style="1" customWidth="1"/>
    <col min="5903" max="5903" width="12.7109375" style="1" customWidth="1"/>
    <col min="5904" max="5904" width="11.5703125" style="1" customWidth="1"/>
    <col min="5905" max="5905" width="12.42578125" style="1" customWidth="1"/>
    <col min="5906" max="5906" width="1.5703125" style="1" customWidth="1"/>
    <col min="5907" max="5907" width="11.42578125" style="1" customWidth="1"/>
    <col min="5908" max="5908" width="12.140625" style="1" customWidth="1"/>
    <col min="5909" max="5909" width="1.7109375" style="1" customWidth="1"/>
    <col min="5910" max="5910" width="13.5703125" style="1" customWidth="1"/>
    <col min="5911" max="6147" width="8.85546875" style="1"/>
    <col min="6148" max="6148" width="9.28515625" style="1" customWidth="1"/>
    <col min="6149" max="6149" width="1.7109375" style="1" customWidth="1"/>
    <col min="6150" max="6153" width="12" style="1" customWidth="1"/>
    <col min="6154" max="6154" width="11.85546875" style="1" customWidth="1"/>
    <col min="6155" max="6155" width="10.7109375" style="1" customWidth="1"/>
    <col min="6156" max="6156" width="10.5703125" style="1" customWidth="1"/>
    <col min="6157" max="6157" width="1.140625" style="1" customWidth="1"/>
    <col min="6158" max="6158" width="11.28515625" style="1" customWidth="1"/>
    <col min="6159" max="6159" width="12.7109375" style="1" customWidth="1"/>
    <col min="6160" max="6160" width="11.5703125" style="1" customWidth="1"/>
    <col min="6161" max="6161" width="12.42578125" style="1" customWidth="1"/>
    <col min="6162" max="6162" width="1.5703125" style="1" customWidth="1"/>
    <col min="6163" max="6163" width="11.42578125" style="1" customWidth="1"/>
    <col min="6164" max="6164" width="12.140625" style="1" customWidth="1"/>
    <col min="6165" max="6165" width="1.7109375" style="1" customWidth="1"/>
    <col min="6166" max="6166" width="13.5703125" style="1" customWidth="1"/>
    <col min="6167" max="6403" width="8.85546875" style="1"/>
    <col min="6404" max="6404" width="9.28515625" style="1" customWidth="1"/>
    <col min="6405" max="6405" width="1.7109375" style="1" customWidth="1"/>
    <col min="6406" max="6409" width="12" style="1" customWidth="1"/>
    <col min="6410" max="6410" width="11.85546875" style="1" customWidth="1"/>
    <col min="6411" max="6411" width="10.7109375" style="1" customWidth="1"/>
    <col min="6412" max="6412" width="10.5703125" style="1" customWidth="1"/>
    <col min="6413" max="6413" width="1.140625" style="1" customWidth="1"/>
    <col min="6414" max="6414" width="11.28515625" style="1" customWidth="1"/>
    <col min="6415" max="6415" width="12.7109375" style="1" customWidth="1"/>
    <col min="6416" max="6416" width="11.5703125" style="1" customWidth="1"/>
    <col min="6417" max="6417" width="12.42578125" style="1" customWidth="1"/>
    <col min="6418" max="6418" width="1.5703125" style="1" customWidth="1"/>
    <col min="6419" max="6419" width="11.42578125" style="1" customWidth="1"/>
    <col min="6420" max="6420" width="12.140625" style="1" customWidth="1"/>
    <col min="6421" max="6421" width="1.7109375" style="1" customWidth="1"/>
    <col min="6422" max="6422" width="13.5703125" style="1" customWidth="1"/>
    <col min="6423" max="6659" width="8.85546875" style="1"/>
    <col min="6660" max="6660" width="9.28515625" style="1" customWidth="1"/>
    <col min="6661" max="6661" width="1.7109375" style="1" customWidth="1"/>
    <col min="6662" max="6665" width="12" style="1" customWidth="1"/>
    <col min="6666" max="6666" width="11.85546875" style="1" customWidth="1"/>
    <col min="6667" max="6667" width="10.7109375" style="1" customWidth="1"/>
    <col min="6668" max="6668" width="10.5703125" style="1" customWidth="1"/>
    <col min="6669" max="6669" width="1.140625" style="1" customWidth="1"/>
    <col min="6670" max="6670" width="11.28515625" style="1" customWidth="1"/>
    <col min="6671" max="6671" width="12.7109375" style="1" customWidth="1"/>
    <col min="6672" max="6672" width="11.5703125" style="1" customWidth="1"/>
    <col min="6673" max="6673" width="12.42578125" style="1" customWidth="1"/>
    <col min="6674" max="6674" width="1.5703125" style="1" customWidth="1"/>
    <col min="6675" max="6675" width="11.42578125" style="1" customWidth="1"/>
    <col min="6676" max="6676" width="12.140625" style="1" customWidth="1"/>
    <col min="6677" max="6677" width="1.7109375" style="1" customWidth="1"/>
    <col min="6678" max="6678" width="13.5703125" style="1" customWidth="1"/>
    <col min="6679" max="6915" width="8.85546875" style="1"/>
    <col min="6916" max="6916" width="9.28515625" style="1" customWidth="1"/>
    <col min="6917" max="6917" width="1.7109375" style="1" customWidth="1"/>
    <col min="6918" max="6921" width="12" style="1" customWidth="1"/>
    <col min="6922" max="6922" width="11.85546875" style="1" customWidth="1"/>
    <col min="6923" max="6923" width="10.7109375" style="1" customWidth="1"/>
    <col min="6924" max="6924" width="10.5703125" style="1" customWidth="1"/>
    <col min="6925" max="6925" width="1.140625" style="1" customWidth="1"/>
    <col min="6926" max="6926" width="11.28515625" style="1" customWidth="1"/>
    <col min="6927" max="6927" width="12.7109375" style="1" customWidth="1"/>
    <col min="6928" max="6928" width="11.5703125" style="1" customWidth="1"/>
    <col min="6929" max="6929" width="12.42578125" style="1" customWidth="1"/>
    <col min="6930" max="6930" width="1.5703125" style="1" customWidth="1"/>
    <col min="6931" max="6931" width="11.42578125" style="1" customWidth="1"/>
    <col min="6932" max="6932" width="12.140625" style="1" customWidth="1"/>
    <col min="6933" max="6933" width="1.7109375" style="1" customWidth="1"/>
    <col min="6934" max="6934" width="13.5703125" style="1" customWidth="1"/>
    <col min="6935" max="7171" width="8.85546875" style="1"/>
    <col min="7172" max="7172" width="9.28515625" style="1" customWidth="1"/>
    <col min="7173" max="7173" width="1.7109375" style="1" customWidth="1"/>
    <col min="7174" max="7177" width="12" style="1" customWidth="1"/>
    <col min="7178" max="7178" width="11.85546875" style="1" customWidth="1"/>
    <col min="7179" max="7179" width="10.7109375" style="1" customWidth="1"/>
    <col min="7180" max="7180" width="10.5703125" style="1" customWidth="1"/>
    <col min="7181" max="7181" width="1.140625" style="1" customWidth="1"/>
    <col min="7182" max="7182" width="11.28515625" style="1" customWidth="1"/>
    <col min="7183" max="7183" width="12.7109375" style="1" customWidth="1"/>
    <col min="7184" max="7184" width="11.5703125" style="1" customWidth="1"/>
    <col min="7185" max="7185" width="12.42578125" style="1" customWidth="1"/>
    <col min="7186" max="7186" width="1.5703125" style="1" customWidth="1"/>
    <col min="7187" max="7187" width="11.42578125" style="1" customWidth="1"/>
    <col min="7188" max="7188" width="12.140625" style="1" customWidth="1"/>
    <col min="7189" max="7189" width="1.7109375" style="1" customWidth="1"/>
    <col min="7190" max="7190" width="13.5703125" style="1" customWidth="1"/>
    <col min="7191" max="7427" width="8.85546875" style="1"/>
    <col min="7428" max="7428" width="9.28515625" style="1" customWidth="1"/>
    <col min="7429" max="7429" width="1.7109375" style="1" customWidth="1"/>
    <col min="7430" max="7433" width="12" style="1" customWidth="1"/>
    <col min="7434" max="7434" width="11.85546875" style="1" customWidth="1"/>
    <col min="7435" max="7435" width="10.7109375" style="1" customWidth="1"/>
    <col min="7436" max="7436" width="10.5703125" style="1" customWidth="1"/>
    <col min="7437" max="7437" width="1.140625" style="1" customWidth="1"/>
    <col min="7438" max="7438" width="11.28515625" style="1" customWidth="1"/>
    <col min="7439" max="7439" width="12.7109375" style="1" customWidth="1"/>
    <col min="7440" max="7440" width="11.5703125" style="1" customWidth="1"/>
    <col min="7441" max="7441" width="12.42578125" style="1" customWidth="1"/>
    <col min="7442" max="7442" width="1.5703125" style="1" customWidth="1"/>
    <col min="7443" max="7443" width="11.42578125" style="1" customWidth="1"/>
    <col min="7444" max="7444" width="12.140625" style="1" customWidth="1"/>
    <col min="7445" max="7445" width="1.7109375" style="1" customWidth="1"/>
    <col min="7446" max="7446" width="13.5703125" style="1" customWidth="1"/>
    <col min="7447" max="7683" width="8.85546875" style="1"/>
    <col min="7684" max="7684" width="9.28515625" style="1" customWidth="1"/>
    <col min="7685" max="7685" width="1.7109375" style="1" customWidth="1"/>
    <col min="7686" max="7689" width="12" style="1" customWidth="1"/>
    <col min="7690" max="7690" width="11.85546875" style="1" customWidth="1"/>
    <col min="7691" max="7691" width="10.7109375" style="1" customWidth="1"/>
    <col min="7692" max="7692" width="10.5703125" style="1" customWidth="1"/>
    <col min="7693" max="7693" width="1.140625" style="1" customWidth="1"/>
    <col min="7694" max="7694" width="11.28515625" style="1" customWidth="1"/>
    <col min="7695" max="7695" width="12.7109375" style="1" customWidth="1"/>
    <col min="7696" max="7696" width="11.5703125" style="1" customWidth="1"/>
    <col min="7697" max="7697" width="12.42578125" style="1" customWidth="1"/>
    <col min="7698" max="7698" width="1.5703125" style="1" customWidth="1"/>
    <col min="7699" max="7699" width="11.42578125" style="1" customWidth="1"/>
    <col min="7700" max="7700" width="12.140625" style="1" customWidth="1"/>
    <col min="7701" max="7701" width="1.7109375" style="1" customWidth="1"/>
    <col min="7702" max="7702" width="13.5703125" style="1" customWidth="1"/>
    <col min="7703" max="7939" width="8.85546875" style="1"/>
    <col min="7940" max="7940" width="9.28515625" style="1" customWidth="1"/>
    <col min="7941" max="7941" width="1.7109375" style="1" customWidth="1"/>
    <col min="7942" max="7945" width="12" style="1" customWidth="1"/>
    <col min="7946" max="7946" width="11.85546875" style="1" customWidth="1"/>
    <col min="7947" max="7947" width="10.7109375" style="1" customWidth="1"/>
    <col min="7948" max="7948" width="10.5703125" style="1" customWidth="1"/>
    <col min="7949" max="7949" width="1.140625" style="1" customWidth="1"/>
    <col min="7950" max="7950" width="11.28515625" style="1" customWidth="1"/>
    <col min="7951" max="7951" width="12.7109375" style="1" customWidth="1"/>
    <col min="7952" max="7952" width="11.5703125" style="1" customWidth="1"/>
    <col min="7953" max="7953" width="12.42578125" style="1" customWidth="1"/>
    <col min="7954" max="7954" width="1.5703125" style="1" customWidth="1"/>
    <col min="7955" max="7955" width="11.42578125" style="1" customWidth="1"/>
    <col min="7956" max="7956" width="12.140625" style="1" customWidth="1"/>
    <col min="7957" max="7957" width="1.7109375" style="1" customWidth="1"/>
    <col min="7958" max="7958" width="13.5703125" style="1" customWidth="1"/>
    <col min="7959" max="8195" width="8.85546875" style="1"/>
    <col min="8196" max="8196" width="9.28515625" style="1" customWidth="1"/>
    <col min="8197" max="8197" width="1.7109375" style="1" customWidth="1"/>
    <col min="8198" max="8201" width="12" style="1" customWidth="1"/>
    <col min="8202" max="8202" width="11.85546875" style="1" customWidth="1"/>
    <col min="8203" max="8203" width="10.7109375" style="1" customWidth="1"/>
    <col min="8204" max="8204" width="10.5703125" style="1" customWidth="1"/>
    <col min="8205" max="8205" width="1.140625" style="1" customWidth="1"/>
    <col min="8206" max="8206" width="11.28515625" style="1" customWidth="1"/>
    <col min="8207" max="8207" width="12.7109375" style="1" customWidth="1"/>
    <col min="8208" max="8208" width="11.5703125" style="1" customWidth="1"/>
    <col min="8209" max="8209" width="12.42578125" style="1" customWidth="1"/>
    <col min="8210" max="8210" width="1.5703125" style="1" customWidth="1"/>
    <col min="8211" max="8211" width="11.42578125" style="1" customWidth="1"/>
    <col min="8212" max="8212" width="12.140625" style="1" customWidth="1"/>
    <col min="8213" max="8213" width="1.7109375" style="1" customWidth="1"/>
    <col min="8214" max="8214" width="13.5703125" style="1" customWidth="1"/>
    <col min="8215" max="8451" width="8.85546875" style="1"/>
    <col min="8452" max="8452" width="9.28515625" style="1" customWidth="1"/>
    <col min="8453" max="8453" width="1.7109375" style="1" customWidth="1"/>
    <col min="8454" max="8457" width="12" style="1" customWidth="1"/>
    <col min="8458" max="8458" width="11.85546875" style="1" customWidth="1"/>
    <col min="8459" max="8459" width="10.7109375" style="1" customWidth="1"/>
    <col min="8460" max="8460" width="10.5703125" style="1" customWidth="1"/>
    <col min="8461" max="8461" width="1.140625" style="1" customWidth="1"/>
    <col min="8462" max="8462" width="11.28515625" style="1" customWidth="1"/>
    <col min="8463" max="8463" width="12.7109375" style="1" customWidth="1"/>
    <col min="8464" max="8464" width="11.5703125" style="1" customWidth="1"/>
    <col min="8465" max="8465" width="12.42578125" style="1" customWidth="1"/>
    <col min="8466" max="8466" width="1.5703125" style="1" customWidth="1"/>
    <col min="8467" max="8467" width="11.42578125" style="1" customWidth="1"/>
    <col min="8468" max="8468" width="12.140625" style="1" customWidth="1"/>
    <col min="8469" max="8469" width="1.7109375" style="1" customWidth="1"/>
    <col min="8470" max="8470" width="13.5703125" style="1" customWidth="1"/>
    <col min="8471" max="8707" width="8.85546875" style="1"/>
    <col min="8708" max="8708" width="9.28515625" style="1" customWidth="1"/>
    <col min="8709" max="8709" width="1.7109375" style="1" customWidth="1"/>
    <col min="8710" max="8713" width="12" style="1" customWidth="1"/>
    <col min="8714" max="8714" width="11.85546875" style="1" customWidth="1"/>
    <col min="8715" max="8715" width="10.7109375" style="1" customWidth="1"/>
    <col min="8716" max="8716" width="10.5703125" style="1" customWidth="1"/>
    <col min="8717" max="8717" width="1.140625" style="1" customWidth="1"/>
    <col min="8718" max="8718" width="11.28515625" style="1" customWidth="1"/>
    <col min="8719" max="8719" width="12.7109375" style="1" customWidth="1"/>
    <col min="8720" max="8720" width="11.5703125" style="1" customWidth="1"/>
    <col min="8721" max="8721" width="12.42578125" style="1" customWidth="1"/>
    <col min="8722" max="8722" width="1.5703125" style="1" customWidth="1"/>
    <col min="8723" max="8723" width="11.42578125" style="1" customWidth="1"/>
    <col min="8724" max="8724" width="12.140625" style="1" customWidth="1"/>
    <col min="8725" max="8725" width="1.7109375" style="1" customWidth="1"/>
    <col min="8726" max="8726" width="13.5703125" style="1" customWidth="1"/>
    <col min="8727" max="8963" width="8.85546875" style="1"/>
    <col min="8964" max="8964" width="9.28515625" style="1" customWidth="1"/>
    <col min="8965" max="8965" width="1.7109375" style="1" customWidth="1"/>
    <col min="8966" max="8969" width="12" style="1" customWidth="1"/>
    <col min="8970" max="8970" width="11.85546875" style="1" customWidth="1"/>
    <col min="8971" max="8971" width="10.7109375" style="1" customWidth="1"/>
    <col min="8972" max="8972" width="10.5703125" style="1" customWidth="1"/>
    <col min="8973" max="8973" width="1.140625" style="1" customWidth="1"/>
    <col min="8974" max="8974" width="11.28515625" style="1" customWidth="1"/>
    <col min="8975" max="8975" width="12.7109375" style="1" customWidth="1"/>
    <col min="8976" max="8976" width="11.5703125" style="1" customWidth="1"/>
    <col min="8977" max="8977" width="12.42578125" style="1" customWidth="1"/>
    <col min="8978" max="8978" width="1.5703125" style="1" customWidth="1"/>
    <col min="8979" max="8979" width="11.42578125" style="1" customWidth="1"/>
    <col min="8980" max="8980" width="12.140625" style="1" customWidth="1"/>
    <col min="8981" max="8981" width="1.7109375" style="1" customWidth="1"/>
    <col min="8982" max="8982" width="13.5703125" style="1" customWidth="1"/>
    <col min="8983" max="9219" width="8.85546875" style="1"/>
    <col min="9220" max="9220" width="9.28515625" style="1" customWidth="1"/>
    <col min="9221" max="9221" width="1.7109375" style="1" customWidth="1"/>
    <col min="9222" max="9225" width="12" style="1" customWidth="1"/>
    <col min="9226" max="9226" width="11.85546875" style="1" customWidth="1"/>
    <col min="9227" max="9227" width="10.7109375" style="1" customWidth="1"/>
    <col min="9228" max="9228" width="10.5703125" style="1" customWidth="1"/>
    <col min="9229" max="9229" width="1.140625" style="1" customWidth="1"/>
    <col min="9230" max="9230" width="11.28515625" style="1" customWidth="1"/>
    <col min="9231" max="9231" width="12.7109375" style="1" customWidth="1"/>
    <col min="9232" max="9232" width="11.5703125" style="1" customWidth="1"/>
    <col min="9233" max="9233" width="12.42578125" style="1" customWidth="1"/>
    <col min="9234" max="9234" width="1.5703125" style="1" customWidth="1"/>
    <col min="9235" max="9235" width="11.42578125" style="1" customWidth="1"/>
    <col min="9236" max="9236" width="12.140625" style="1" customWidth="1"/>
    <col min="9237" max="9237" width="1.7109375" style="1" customWidth="1"/>
    <col min="9238" max="9238" width="13.5703125" style="1" customWidth="1"/>
    <col min="9239" max="9475" width="8.85546875" style="1"/>
    <col min="9476" max="9476" width="9.28515625" style="1" customWidth="1"/>
    <col min="9477" max="9477" width="1.7109375" style="1" customWidth="1"/>
    <col min="9478" max="9481" width="12" style="1" customWidth="1"/>
    <col min="9482" max="9482" width="11.85546875" style="1" customWidth="1"/>
    <col min="9483" max="9483" width="10.7109375" style="1" customWidth="1"/>
    <col min="9484" max="9484" width="10.5703125" style="1" customWidth="1"/>
    <col min="9485" max="9485" width="1.140625" style="1" customWidth="1"/>
    <col min="9486" max="9486" width="11.28515625" style="1" customWidth="1"/>
    <col min="9487" max="9487" width="12.7109375" style="1" customWidth="1"/>
    <col min="9488" max="9488" width="11.5703125" style="1" customWidth="1"/>
    <col min="9489" max="9489" width="12.42578125" style="1" customWidth="1"/>
    <col min="9490" max="9490" width="1.5703125" style="1" customWidth="1"/>
    <col min="9491" max="9491" width="11.42578125" style="1" customWidth="1"/>
    <col min="9492" max="9492" width="12.140625" style="1" customWidth="1"/>
    <col min="9493" max="9493" width="1.7109375" style="1" customWidth="1"/>
    <col min="9494" max="9494" width="13.5703125" style="1" customWidth="1"/>
    <col min="9495" max="9731" width="8.85546875" style="1"/>
    <col min="9732" max="9732" width="9.28515625" style="1" customWidth="1"/>
    <col min="9733" max="9733" width="1.7109375" style="1" customWidth="1"/>
    <col min="9734" max="9737" width="12" style="1" customWidth="1"/>
    <col min="9738" max="9738" width="11.85546875" style="1" customWidth="1"/>
    <col min="9739" max="9739" width="10.7109375" style="1" customWidth="1"/>
    <col min="9740" max="9740" width="10.5703125" style="1" customWidth="1"/>
    <col min="9741" max="9741" width="1.140625" style="1" customWidth="1"/>
    <col min="9742" max="9742" width="11.28515625" style="1" customWidth="1"/>
    <col min="9743" max="9743" width="12.7109375" style="1" customWidth="1"/>
    <col min="9744" max="9744" width="11.5703125" style="1" customWidth="1"/>
    <col min="9745" max="9745" width="12.42578125" style="1" customWidth="1"/>
    <col min="9746" max="9746" width="1.5703125" style="1" customWidth="1"/>
    <col min="9747" max="9747" width="11.42578125" style="1" customWidth="1"/>
    <col min="9748" max="9748" width="12.140625" style="1" customWidth="1"/>
    <col min="9749" max="9749" width="1.7109375" style="1" customWidth="1"/>
    <col min="9750" max="9750" width="13.5703125" style="1" customWidth="1"/>
    <col min="9751" max="9987" width="8.85546875" style="1"/>
    <col min="9988" max="9988" width="9.28515625" style="1" customWidth="1"/>
    <col min="9989" max="9989" width="1.7109375" style="1" customWidth="1"/>
    <col min="9990" max="9993" width="12" style="1" customWidth="1"/>
    <col min="9994" max="9994" width="11.85546875" style="1" customWidth="1"/>
    <col min="9995" max="9995" width="10.7109375" style="1" customWidth="1"/>
    <col min="9996" max="9996" width="10.5703125" style="1" customWidth="1"/>
    <col min="9997" max="9997" width="1.140625" style="1" customWidth="1"/>
    <col min="9998" max="9998" width="11.28515625" style="1" customWidth="1"/>
    <col min="9999" max="9999" width="12.7109375" style="1" customWidth="1"/>
    <col min="10000" max="10000" width="11.5703125" style="1" customWidth="1"/>
    <col min="10001" max="10001" width="12.42578125" style="1" customWidth="1"/>
    <col min="10002" max="10002" width="1.5703125" style="1" customWidth="1"/>
    <col min="10003" max="10003" width="11.42578125" style="1" customWidth="1"/>
    <col min="10004" max="10004" width="12.140625" style="1" customWidth="1"/>
    <col min="10005" max="10005" width="1.7109375" style="1" customWidth="1"/>
    <col min="10006" max="10006" width="13.5703125" style="1" customWidth="1"/>
    <col min="10007" max="10243" width="8.85546875" style="1"/>
    <col min="10244" max="10244" width="9.28515625" style="1" customWidth="1"/>
    <col min="10245" max="10245" width="1.7109375" style="1" customWidth="1"/>
    <col min="10246" max="10249" width="12" style="1" customWidth="1"/>
    <col min="10250" max="10250" width="11.85546875" style="1" customWidth="1"/>
    <col min="10251" max="10251" width="10.7109375" style="1" customWidth="1"/>
    <col min="10252" max="10252" width="10.5703125" style="1" customWidth="1"/>
    <col min="10253" max="10253" width="1.140625" style="1" customWidth="1"/>
    <col min="10254" max="10254" width="11.28515625" style="1" customWidth="1"/>
    <col min="10255" max="10255" width="12.7109375" style="1" customWidth="1"/>
    <col min="10256" max="10256" width="11.5703125" style="1" customWidth="1"/>
    <col min="10257" max="10257" width="12.42578125" style="1" customWidth="1"/>
    <col min="10258" max="10258" width="1.5703125" style="1" customWidth="1"/>
    <col min="10259" max="10259" width="11.42578125" style="1" customWidth="1"/>
    <col min="10260" max="10260" width="12.140625" style="1" customWidth="1"/>
    <col min="10261" max="10261" width="1.7109375" style="1" customWidth="1"/>
    <col min="10262" max="10262" width="13.5703125" style="1" customWidth="1"/>
    <col min="10263" max="10499" width="8.85546875" style="1"/>
    <col min="10500" max="10500" width="9.28515625" style="1" customWidth="1"/>
    <col min="10501" max="10501" width="1.7109375" style="1" customWidth="1"/>
    <col min="10502" max="10505" width="12" style="1" customWidth="1"/>
    <col min="10506" max="10506" width="11.85546875" style="1" customWidth="1"/>
    <col min="10507" max="10507" width="10.7109375" style="1" customWidth="1"/>
    <col min="10508" max="10508" width="10.5703125" style="1" customWidth="1"/>
    <col min="10509" max="10509" width="1.140625" style="1" customWidth="1"/>
    <col min="10510" max="10510" width="11.28515625" style="1" customWidth="1"/>
    <col min="10511" max="10511" width="12.7109375" style="1" customWidth="1"/>
    <col min="10512" max="10512" width="11.5703125" style="1" customWidth="1"/>
    <col min="10513" max="10513" width="12.42578125" style="1" customWidth="1"/>
    <col min="10514" max="10514" width="1.5703125" style="1" customWidth="1"/>
    <col min="10515" max="10515" width="11.42578125" style="1" customWidth="1"/>
    <col min="10516" max="10516" width="12.140625" style="1" customWidth="1"/>
    <col min="10517" max="10517" width="1.7109375" style="1" customWidth="1"/>
    <col min="10518" max="10518" width="13.5703125" style="1" customWidth="1"/>
    <col min="10519" max="10755" width="8.85546875" style="1"/>
    <col min="10756" max="10756" width="9.28515625" style="1" customWidth="1"/>
    <col min="10757" max="10757" width="1.7109375" style="1" customWidth="1"/>
    <col min="10758" max="10761" width="12" style="1" customWidth="1"/>
    <col min="10762" max="10762" width="11.85546875" style="1" customWidth="1"/>
    <col min="10763" max="10763" width="10.7109375" style="1" customWidth="1"/>
    <col min="10764" max="10764" width="10.5703125" style="1" customWidth="1"/>
    <col min="10765" max="10765" width="1.140625" style="1" customWidth="1"/>
    <col min="10766" max="10766" width="11.28515625" style="1" customWidth="1"/>
    <col min="10767" max="10767" width="12.7109375" style="1" customWidth="1"/>
    <col min="10768" max="10768" width="11.5703125" style="1" customWidth="1"/>
    <col min="10769" max="10769" width="12.42578125" style="1" customWidth="1"/>
    <col min="10770" max="10770" width="1.5703125" style="1" customWidth="1"/>
    <col min="10771" max="10771" width="11.42578125" style="1" customWidth="1"/>
    <col min="10772" max="10772" width="12.140625" style="1" customWidth="1"/>
    <col min="10773" max="10773" width="1.7109375" style="1" customWidth="1"/>
    <col min="10774" max="10774" width="13.5703125" style="1" customWidth="1"/>
    <col min="10775" max="11011" width="8.85546875" style="1"/>
    <col min="11012" max="11012" width="9.28515625" style="1" customWidth="1"/>
    <col min="11013" max="11013" width="1.7109375" style="1" customWidth="1"/>
    <col min="11014" max="11017" width="12" style="1" customWidth="1"/>
    <col min="11018" max="11018" width="11.85546875" style="1" customWidth="1"/>
    <col min="11019" max="11019" width="10.7109375" style="1" customWidth="1"/>
    <col min="11020" max="11020" width="10.5703125" style="1" customWidth="1"/>
    <col min="11021" max="11021" width="1.140625" style="1" customWidth="1"/>
    <col min="11022" max="11022" width="11.28515625" style="1" customWidth="1"/>
    <col min="11023" max="11023" width="12.7109375" style="1" customWidth="1"/>
    <col min="11024" max="11024" width="11.5703125" style="1" customWidth="1"/>
    <col min="11025" max="11025" width="12.42578125" style="1" customWidth="1"/>
    <col min="11026" max="11026" width="1.5703125" style="1" customWidth="1"/>
    <col min="11027" max="11027" width="11.42578125" style="1" customWidth="1"/>
    <col min="11028" max="11028" width="12.140625" style="1" customWidth="1"/>
    <col min="11029" max="11029" width="1.7109375" style="1" customWidth="1"/>
    <col min="11030" max="11030" width="13.5703125" style="1" customWidth="1"/>
    <col min="11031" max="11267" width="8.85546875" style="1"/>
    <col min="11268" max="11268" width="9.28515625" style="1" customWidth="1"/>
    <col min="11269" max="11269" width="1.7109375" style="1" customWidth="1"/>
    <col min="11270" max="11273" width="12" style="1" customWidth="1"/>
    <col min="11274" max="11274" width="11.85546875" style="1" customWidth="1"/>
    <col min="11275" max="11275" width="10.7109375" style="1" customWidth="1"/>
    <col min="11276" max="11276" width="10.5703125" style="1" customWidth="1"/>
    <col min="11277" max="11277" width="1.140625" style="1" customWidth="1"/>
    <col min="11278" max="11278" width="11.28515625" style="1" customWidth="1"/>
    <col min="11279" max="11279" width="12.7109375" style="1" customWidth="1"/>
    <col min="11280" max="11280" width="11.5703125" style="1" customWidth="1"/>
    <col min="11281" max="11281" width="12.42578125" style="1" customWidth="1"/>
    <col min="11282" max="11282" width="1.5703125" style="1" customWidth="1"/>
    <col min="11283" max="11283" width="11.42578125" style="1" customWidth="1"/>
    <col min="11284" max="11284" width="12.140625" style="1" customWidth="1"/>
    <col min="11285" max="11285" width="1.7109375" style="1" customWidth="1"/>
    <col min="11286" max="11286" width="13.5703125" style="1" customWidth="1"/>
    <col min="11287" max="11523" width="8.85546875" style="1"/>
    <col min="11524" max="11524" width="9.28515625" style="1" customWidth="1"/>
    <col min="11525" max="11525" width="1.7109375" style="1" customWidth="1"/>
    <col min="11526" max="11529" width="12" style="1" customWidth="1"/>
    <col min="11530" max="11530" width="11.85546875" style="1" customWidth="1"/>
    <col min="11531" max="11531" width="10.7109375" style="1" customWidth="1"/>
    <col min="11532" max="11532" width="10.5703125" style="1" customWidth="1"/>
    <col min="11533" max="11533" width="1.140625" style="1" customWidth="1"/>
    <col min="11534" max="11534" width="11.28515625" style="1" customWidth="1"/>
    <col min="11535" max="11535" width="12.7109375" style="1" customWidth="1"/>
    <col min="11536" max="11536" width="11.5703125" style="1" customWidth="1"/>
    <col min="11537" max="11537" width="12.42578125" style="1" customWidth="1"/>
    <col min="11538" max="11538" width="1.5703125" style="1" customWidth="1"/>
    <col min="11539" max="11539" width="11.42578125" style="1" customWidth="1"/>
    <col min="11540" max="11540" width="12.140625" style="1" customWidth="1"/>
    <col min="11541" max="11541" width="1.7109375" style="1" customWidth="1"/>
    <col min="11542" max="11542" width="13.5703125" style="1" customWidth="1"/>
    <col min="11543" max="11779" width="8.85546875" style="1"/>
    <col min="11780" max="11780" width="9.28515625" style="1" customWidth="1"/>
    <col min="11781" max="11781" width="1.7109375" style="1" customWidth="1"/>
    <col min="11782" max="11785" width="12" style="1" customWidth="1"/>
    <col min="11786" max="11786" width="11.85546875" style="1" customWidth="1"/>
    <col min="11787" max="11787" width="10.7109375" style="1" customWidth="1"/>
    <col min="11788" max="11788" width="10.5703125" style="1" customWidth="1"/>
    <col min="11789" max="11789" width="1.140625" style="1" customWidth="1"/>
    <col min="11790" max="11790" width="11.28515625" style="1" customWidth="1"/>
    <col min="11791" max="11791" width="12.7109375" style="1" customWidth="1"/>
    <col min="11792" max="11792" width="11.5703125" style="1" customWidth="1"/>
    <col min="11793" max="11793" width="12.42578125" style="1" customWidth="1"/>
    <col min="11794" max="11794" width="1.5703125" style="1" customWidth="1"/>
    <col min="11795" max="11795" width="11.42578125" style="1" customWidth="1"/>
    <col min="11796" max="11796" width="12.140625" style="1" customWidth="1"/>
    <col min="11797" max="11797" width="1.7109375" style="1" customWidth="1"/>
    <col min="11798" max="11798" width="13.5703125" style="1" customWidth="1"/>
    <col min="11799" max="12035" width="8.85546875" style="1"/>
    <col min="12036" max="12036" width="9.28515625" style="1" customWidth="1"/>
    <col min="12037" max="12037" width="1.7109375" style="1" customWidth="1"/>
    <col min="12038" max="12041" width="12" style="1" customWidth="1"/>
    <col min="12042" max="12042" width="11.85546875" style="1" customWidth="1"/>
    <col min="12043" max="12043" width="10.7109375" style="1" customWidth="1"/>
    <col min="12044" max="12044" width="10.5703125" style="1" customWidth="1"/>
    <col min="12045" max="12045" width="1.140625" style="1" customWidth="1"/>
    <col min="12046" max="12046" width="11.28515625" style="1" customWidth="1"/>
    <col min="12047" max="12047" width="12.7109375" style="1" customWidth="1"/>
    <col min="12048" max="12048" width="11.5703125" style="1" customWidth="1"/>
    <col min="12049" max="12049" width="12.42578125" style="1" customWidth="1"/>
    <col min="12050" max="12050" width="1.5703125" style="1" customWidth="1"/>
    <col min="12051" max="12051" width="11.42578125" style="1" customWidth="1"/>
    <col min="12052" max="12052" width="12.140625" style="1" customWidth="1"/>
    <col min="12053" max="12053" width="1.7109375" style="1" customWidth="1"/>
    <col min="12054" max="12054" width="13.5703125" style="1" customWidth="1"/>
    <col min="12055" max="12291" width="8.85546875" style="1"/>
    <col min="12292" max="12292" width="9.28515625" style="1" customWidth="1"/>
    <col min="12293" max="12293" width="1.7109375" style="1" customWidth="1"/>
    <col min="12294" max="12297" width="12" style="1" customWidth="1"/>
    <col min="12298" max="12298" width="11.85546875" style="1" customWidth="1"/>
    <col min="12299" max="12299" width="10.7109375" style="1" customWidth="1"/>
    <col min="12300" max="12300" width="10.5703125" style="1" customWidth="1"/>
    <col min="12301" max="12301" width="1.140625" style="1" customWidth="1"/>
    <col min="12302" max="12302" width="11.28515625" style="1" customWidth="1"/>
    <col min="12303" max="12303" width="12.7109375" style="1" customWidth="1"/>
    <col min="12304" max="12304" width="11.5703125" style="1" customWidth="1"/>
    <col min="12305" max="12305" width="12.42578125" style="1" customWidth="1"/>
    <col min="12306" max="12306" width="1.5703125" style="1" customWidth="1"/>
    <col min="12307" max="12307" width="11.42578125" style="1" customWidth="1"/>
    <col min="12308" max="12308" width="12.140625" style="1" customWidth="1"/>
    <col min="12309" max="12309" width="1.7109375" style="1" customWidth="1"/>
    <col min="12310" max="12310" width="13.5703125" style="1" customWidth="1"/>
    <col min="12311" max="12547" width="8.85546875" style="1"/>
    <col min="12548" max="12548" width="9.28515625" style="1" customWidth="1"/>
    <col min="12549" max="12549" width="1.7109375" style="1" customWidth="1"/>
    <col min="12550" max="12553" width="12" style="1" customWidth="1"/>
    <col min="12554" max="12554" width="11.85546875" style="1" customWidth="1"/>
    <col min="12555" max="12555" width="10.7109375" style="1" customWidth="1"/>
    <col min="12556" max="12556" width="10.5703125" style="1" customWidth="1"/>
    <col min="12557" max="12557" width="1.140625" style="1" customWidth="1"/>
    <col min="12558" max="12558" width="11.28515625" style="1" customWidth="1"/>
    <col min="12559" max="12559" width="12.7109375" style="1" customWidth="1"/>
    <col min="12560" max="12560" width="11.5703125" style="1" customWidth="1"/>
    <col min="12561" max="12561" width="12.42578125" style="1" customWidth="1"/>
    <col min="12562" max="12562" width="1.5703125" style="1" customWidth="1"/>
    <col min="12563" max="12563" width="11.42578125" style="1" customWidth="1"/>
    <col min="12564" max="12564" width="12.140625" style="1" customWidth="1"/>
    <col min="12565" max="12565" width="1.7109375" style="1" customWidth="1"/>
    <col min="12566" max="12566" width="13.5703125" style="1" customWidth="1"/>
    <col min="12567" max="12803" width="8.85546875" style="1"/>
    <col min="12804" max="12804" width="9.28515625" style="1" customWidth="1"/>
    <col min="12805" max="12805" width="1.7109375" style="1" customWidth="1"/>
    <col min="12806" max="12809" width="12" style="1" customWidth="1"/>
    <col min="12810" max="12810" width="11.85546875" style="1" customWidth="1"/>
    <col min="12811" max="12811" width="10.7109375" style="1" customWidth="1"/>
    <col min="12812" max="12812" width="10.5703125" style="1" customWidth="1"/>
    <col min="12813" max="12813" width="1.140625" style="1" customWidth="1"/>
    <col min="12814" max="12814" width="11.28515625" style="1" customWidth="1"/>
    <col min="12815" max="12815" width="12.7109375" style="1" customWidth="1"/>
    <col min="12816" max="12816" width="11.5703125" style="1" customWidth="1"/>
    <col min="12817" max="12817" width="12.42578125" style="1" customWidth="1"/>
    <col min="12818" max="12818" width="1.5703125" style="1" customWidth="1"/>
    <col min="12819" max="12819" width="11.42578125" style="1" customWidth="1"/>
    <col min="12820" max="12820" width="12.140625" style="1" customWidth="1"/>
    <col min="12821" max="12821" width="1.7109375" style="1" customWidth="1"/>
    <col min="12822" max="12822" width="13.5703125" style="1" customWidth="1"/>
    <col min="12823" max="13059" width="8.85546875" style="1"/>
    <col min="13060" max="13060" width="9.28515625" style="1" customWidth="1"/>
    <col min="13061" max="13061" width="1.7109375" style="1" customWidth="1"/>
    <col min="13062" max="13065" width="12" style="1" customWidth="1"/>
    <col min="13066" max="13066" width="11.85546875" style="1" customWidth="1"/>
    <col min="13067" max="13067" width="10.7109375" style="1" customWidth="1"/>
    <col min="13068" max="13068" width="10.5703125" style="1" customWidth="1"/>
    <col min="13069" max="13069" width="1.140625" style="1" customWidth="1"/>
    <col min="13070" max="13070" width="11.28515625" style="1" customWidth="1"/>
    <col min="13071" max="13071" width="12.7109375" style="1" customWidth="1"/>
    <col min="13072" max="13072" width="11.5703125" style="1" customWidth="1"/>
    <col min="13073" max="13073" width="12.42578125" style="1" customWidth="1"/>
    <col min="13074" max="13074" width="1.5703125" style="1" customWidth="1"/>
    <col min="13075" max="13075" width="11.42578125" style="1" customWidth="1"/>
    <col min="13076" max="13076" width="12.140625" style="1" customWidth="1"/>
    <col min="13077" max="13077" width="1.7109375" style="1" customWidth="1"/>
    <col min="13078" max="13078" width="13.5703125" style="1" customWidth="1"/>
    <col min="13079" max="13315" width="8.85546875" style="1"/>
    <col min="13316" max="13316" width="9.28515625" style="1" customWidth="1"/>
    <col min="13317" max="13317" width="1.7109375" style="1" customWidth="1"/>
    <col min="13318" max="13321" width="12" style="1" customWidth="1"/>
    <col min="13322" max="13322" width="11.85546875" style="1" customWidth="1"/>
    <col min="13323" max="13323" width="10.7109375" style="1" customWidth="1"/>
    <col min="13324" max="13324" width="10.5703125" style="1" customWidth="1"/>
    <col min="13325" max="13325" width="1.140625" style="1" customWidth="1"/>
    <col min="13326" max="13326" width="11.28515625" style="1" customWidth="1"/>
    <col min="13327" max="13327" width="12.7109375" style="1" customWidth="1"/>
    <col min="13328" max="13328" width="11.5703125" style="1" customWidth="1"/>
    <col min="13329" max="13329" width="12.42578125" style="1" customWidth="1"/>
    <col min="13330" max="13330" width="1.5703125" style="1" customWidth="1"/>
    <col min="13331" max="13331" width="11.42578125" style="1" customWidth="1"/>
    <col min="13332" max="13332" width="12.140625" style="1" customWidth="1"/>
    <col min="13333" max="13333" width="1.7109375" style="1" customWidth="1"/>
    <col min="13334" max="13334" width="13.5703125" style="1" customWidth="1"/>
    <col min="13335" max="13571" width="8.85546875" style="1"/>
    <col min="13572" max="13572" width="9.28515625" style="1" customWidth="1"/>
    <col min="13573" max="13573" width="1.7109375" style="1" customWidth="1"/>
    <col min="13574" max="13577" width="12" style="1" customWidth="1"/>
    <col min="13578" max="13578" width="11.85546875" style="1" customWidth="1"/>
    <col min="13579" max="13579" width="10.7109375" style="1" customWidth="1"/>
    <col min="13580" max="13580" width="10.5703125" style="1" customWidth="1"/>
    <col min="13581" max="13581" width="1.140625" style="1" customWidth="1"/>
    <col min="13582" max="13582" width="11.28515625" style="1" customWidth="1"/>
    <col min="13583" max="13583" width="12.7109375" style="1" customWidth="1"/>
    <col min="13584" max="13584" width="11.5703125" style="1" customWidth="1"/>
    <col min="13585" max="13585" width="12.42578125" style="1" customWidth="1"/>
    <col min="13586" max="13586" width="1.5703125" style="1" customWidth="1"/>
    <col min="13587" max="13587" width="11.42578125" style="1" customWidth="1"/>
    <col min="13588" max="13588" width="12.140625" style="1" customWidth="1"/>
    <col min="13589" max="13589" width="1.7109375" style="1" customWidth="1"/>
    <col min="13590" max="13590" width="13.5703125" style="1" customWidth="1"/>
    <col min="13591" max="13827" width="8.85546875" style="1"/>
    <col min="13828" max="13828" width="9.28515625" style="1" customWidth="1"/>
    <col min="13829" max="13829" width="1.7109375" style="1" customWidth="1"/>
    <col min="13830" max="13833" width="12" style="1" customWidth="1"/>
    <col min="13834" max="13834" width="11.85546875" style="1" customWidth="1"/>
    <col min="13835" max="13835" width="10.7109375" style="1" customWidth="1"/>
    <col min="13836" max="13836" width="10.5703125" style="1" customWidth="1"/>
    <col min="13837" max="13837" width="1.140625" style="1" customWidth="1"/>
    <col min="13838" max="13838" width="11.28515625" style="1" customWidth="1"/>
    <col min="13839" max="13839" width="12.7109375" style="1" customWidth="1"/>
    <col min="13840" max="13840" width="11.5703125" style="1" customWidth="1"/>
    <col min="13841" max="13841" width="12.42578125" style="1" customWidth="1"/>
    <col min="13842" max="13842" width="1.5703125" style="1" customWidth="1"/>
    <col min="13843" max="13843" width="11.42578125" style="1" customWidth="1"/>
    <col min="13844" max="13844" width="12.140625" style="1" customWidth="1"/>
    <col min="13845" max="13845" width="1.7109375" style="1" customWidth="1"/>
    <col min="13846" max="13846" width="13.5703125" style="1" customWidth="1"/>
    <col min="13847" max="14083" width="8.85546875" style="1"/>
    <col min="14084" max="14084" width="9.28515625" style="1" customWidth="1"/>
    <col min="14085" max="14085" width="1.7109375" style="1" customWidth="1"/>
    <col min="14086" max="14089" width="12" style="1" customWidth="1"/>
    <col min="14090" max="14090" width="11.85546875" style="1" customWidth="1"/>
    <col min="14091" max="14091" width="10.7109375" style="1" customWidth="1"/>
    <col min="14092" max="14092" width="10.5703125" style="1" customWidth="1"/>
    <col min="14093" max="14093" width="1.140625" style="1" customWidth="1"/>
    <col min="14094" max="14094" width="11.28515625" style="1" customWidth="1"/>
    <col min="14095" max="14095" width="12.7109375" style="1" customWidth="1"/>
    <col min="14096" max="14096" width="11.5703125" style="1" customWidth="1"/>
    <col min="14097" max="14097" width="12.42578125" style="1" customWidth="1"/>
    <col min="14098" max="14098" width="1.5703125" style="1" customWidth="1"/>
    <col min="14099" max="14099" width="11.42578125" style="1" customWidth="1"/>
    <col min="14100" max="14100" width="12.140625" style="1" customWidth="1"/>
    <col min="14101" max="14101" width="1.7109375" style="1" customWidth="1"/>
    <col min="14102" max="14102" width="13.5703125" style="1" customWidth="1"/>
    <col min="14103" max="14339" width="8.85546875" style="1"/>
    <col min="14340" max="14340" width="9.28515625" style="1" customWidth="1"/>
    <col min="14341" max="14341" width="1.7109375" style="1" customWidth="1"/>
    <col min="14342" max="14345" width="12" style="1" customWidth="1"/>
    <col min="14346" max="14346" width="11.85546875" style="1" customWidth="1"/>
    <col min="14347" max="14347" width="10.7109375" style="1" customWidth="1"/>
    <col min="14348" max="14348" width="10.5703125" style="1" customWidth="1"/>
    <col min="14349" max="14349" width="1.140625" style="1" customWidth="1"/>
    <col min="14350" max="14350" width="11.28515625" style="1" customWidth="1"/>
    <col min="14351" max="14351" width="12.7109375" style="1" customWidth="1"/>
    <col min="14352" max="14352" width="11.5703125" style="1" customWidth="1"/>
    <col min="14353" max="14353" width="12.42578125" style="1" customWidth="1"/>
    <col min="14354" max="14354" width="1.5703125" style="1" customWidth="1"/>
    <col min="14355" max="14355" width="11.42578125" style="1" customWidth="1"/>
    <col min="14356" max="14356" width="12.140625" style="1" customWidth="1"/>
    <col min="14357" max="14357" width="1.7109375" style="1" customWidth="1"/>
    <col min="14358" max="14358" width="13.5703125" style="1" customWidth="1"/>
    <col min="14359" max="14595" width="8.85546875" style="1"/>
    <col min="14596" max="14596" width="9.28515625" style="1" customWidth="1"/>
    <col min="14597" max="14597" width="1.7109375" style="1" customWidth="1"/>
    <col min="14598" max="14601" width="12" style="1" customWidth="1"/>
    <col min="14602" max="14602" width="11.85546875" style="1" customWidth="1"/>
    <col min="14603" max="14603" width="10.7109375" style="1" customWidth="1"/>
    <col min="14604" max="14604" width="10.5703125" style="1" customWidth="1"/>
    <col min="14605" max="14605" width="1.140625" style="1" customWidth="1"/>
    <col min="14606" max="14606" width="11.28515625" style="1" customWidth="1"/>
    <col min="14607" max="14607" width="12.7109375" style="1" customWidth="1"/>
    <col min="14608" max="14608" width="11.5703125" style="1" customWidth="1"/>
    <col min="14609" max="14609" width="12.42578125" style="1" customWidth="1"/>
    <col min="14610" max="14610" width="1.5703125" style="1" customWidth="1"/>
    <col min="14611" max="14611" width="11.42578125" style="1" customWidth="1"/>
    <col min="14612" max="14612" width="12.140625" style="1" customWidth="1"/>
    <col min="14613" max="14613" width="1.7109375" style="1" customWidth="1"/>
    <col min="14614" max="14614" width="13.5703125" style="1" customWidth="1"/>
    <col min="14615" max="14851" width="8.85546875" style="1"/>
    <col min="14852" max="14852" width="9.28515625" style="1" customWidth="1"/>
    <col min="14853" max="14853" width="1.7109375" style="1" customWidth="1"/>
    <col min="14854" max="14857" width="12" style="1" customWidth="1"/>
    <col min="14858" max="14858" width="11.85546875" style="1" customWidth="1"/>
    <col min="14859" max="14859" width="10.7109375" style="1" customWidth="1"/>
    <col min="14860" max="14860" width="10.5703125" style="1" customWidth="1"/>
    <col min="14861" max="14861" width="1.140625" style="1" customWidth="1"/>
    <col min="14862" max="14862" width="11.28515625" style="1" customWidth="1"/>
    <col min="14863" max="14863" width="12.7109375" style="1" customWidth="1"/>
    <col min="14864" max="14864" width="11.5703125" style="1" customWidth="1"/>
    <col min="14865" max="14865" width="12.42578125" style="1" customWidth="1"/>
    <col min="14866" max="14866" width="1.5703125" style="1" customWidth="1"/>
    <col min="14867" max="14867" width="11.42578125" style="1" customWidth="1"/>
    <col min="14868" max="14868" width="12.140625" style="1" customWidth="1"/>
    <col min="14869" max="14869" width="1.7109375" style="1" customWidth="1"/>
    <col min="14870" max="14870" width="13.5703125" style="1" customWidth="1"/>
    <col min="14871" max="15107" width="8.85546875" style="1"/>
    <col min="15108" max="15108" width="9.28515625" style="1" customWidth="1"/>
    <col min="15109" max="15109" width="1.7109375" style="1" customWidth="1"/>
    <col min="15110" max="15113" width="12" style="1" customWidth="1"/>
    <col min="15114" max="15114" width="11.85546875" style="1" customWidth="1"/>
    <col min="15115" max="15115" width="10.7109375" style="1" customWidth="1"/>
    <col min="15116" max="15116" width="10.5703125" style="1" customWidth="1"/>
    <col min="15117" max="15117" width="1.140625" style="1" customWidth="1"/>
    <col min="15118" max="15118" width="11.28515625" style="1" customWidth="1"/>
    <col min="15119" max="15119" width="12.7109375" style="1" customWidth="1"/>
    <col min="15120" max="15120" width="11.5703125" style="1" customWidth="1"/>
    <col min="15121" max="15121" width="12.42578125" style="1" customWidth="1"/>
    <col min="15122" max="15122" width="1.5703125" style="1" customWidth="1"/>
    <col min="15123" max="15123" width="11.42578125" style="1" customWidth="1"/>
    <col min="15124" max="15124" width="12.140625" style="1" customWidth="1"/>
    <col min="15125" max="15125" width="1.7109375" style="1" customWidth="1"/>
    <col min="15126" max="15126" width="13.5703125" style="1" customWidth="1"/>
    <col min="15127" max="15363" width="8.85546875" style="1"/>
    <col min="15364" max="15364" width="9.28515625" style="1" customWidth="1"/>
    <col min="15365" max="15365" width="1.7109375" style="1" customWidth="1"/>
    <col min="15366" max="15369" width="12" style="1" customWidth="1"/>
    <col min="15370" max="15370" width="11.85546875" style="1" customWidth="1"/>
    <col min="15371" max="15371" width="10.7109375" style="1" customWidth="1"/>
    <col min="15372" max="15372" width="10.5703125" style="1" customWidth="1"/>
    <col min="15373" max="15373" width="1.140625" style="1" customWidth="1"/>
    <col min="15374" max="15374" width="11.28515625" style="1" customWidth="1"/>
    <col min="15375" max="15375" width="12.7109375" style="1" customWidth="1"/>
    <col min="15376" max="15376" width="11.5703125" style="1" customWidth="1"/>
    <col min="15377" max="15377" width="12.42578125" style="1" customWidth="1"/>
    <col min="15378" max="15378" width="1.5703125" style="1" customWidth="1"/>
    <col min="15379" max="15379" width="11.42578125" style="1" customWidth="1"/>
    <col min="15380" max="15380" width="12.140625" style="1" customWidth="1"/>
    <col min="15381" max="15381" width="1.7109375" style="1" customWidth="1"/>
    <col min="15382" max="15382" width="13.5703125" style="1" customWidth="1"/>
    <col min="15383" max="15619" width="8.85546875" style="1"/>
    <col min="15620" max="15620" width="9.28515625" style="1" customWidth="1"/>
    <col min="15621" max="15621" width="1.7109375" style="1" customWidth="1"/>
    <col min="15622" max="15625" width="12" style="1" customWidth="1"/>
    <col min="15626" max="15626" width="11.85546875" style="1" customWidth="1"/>
    <col min="15627" max="15627" width="10.7109375" style="1" customWidth="1"/>
    <col min="15628" max="15628" width="10.5703125" style="1" customWidth="1"/>
    <col min="15629" max="15629" width="1.140625" style="1" customWidth="1"/>
    <col min="15630" max="15630" width="11.28515625" style="1" customWidth="1"/>
    <col min="15631" max="15631" width="12.7109375" style="1" customWidth="1"/>
    <col min="15632" max="15632" width="11.5703125" style="1" customWidth="1"/>
    <col min="15633" max="15633" width="12.42578125" style="1" customWidth="1"/>
    <col min="15634" max="15634" width="1.5703125" style="1" customWidth="1"/>
    <col min="15635" max="15635" width="11.42578125" style="1" customWidth="1"/>
    <col min="15636" max="15636" width="12.140625" style="1" customWidth="1"/>
    <col min="15637" max="15637" width="1.7109375" style="1" customWidth="1"/>
    <col min="15638" max="15638" width="13.5703125" style="1" customWidth="1"/>
    <col min="15639" max="15875" width="8.85546875" style="1"/>
    <col min="15876" max="15876" width="9.28515625" style="1" customWidth="1"/>
    <col min="15877" max="15877" width="1.7109375" style="1" customWidth="1"/>
    <col min="15878" max="15881" width="12" style="1" customWidth="1"/>
    <col min="15882" max="15882" width="11.85546875" style="1" customWidth="1"/>
    <col min="15883" max="15883" width="10.7109375" style="1" customWidth="1"/>
    <col min="15884" max="15884" width="10.5703125" style="1" customWidth="1"/>
    <col min="15885" max="15885" width="1.140625" style="1" customWidth="1"/>
    <col min="15886" max="15886" width="11.28515625" style="1" customWidth="1"/>
    <col min="15887" max="15887" width="12.7109375" style="1" customWidth="1"/>
    <col min="15888" max="15888" width="11.5703125" style="1" customWidth="1"/>
    <col min="15889" max="15889" width="12.42578125" style="1" customWidth="1"/>
    <col min="15890" max="15890" width="1.5703125" style="1" customWidth="1"/>
    <col min="15891" max="15891" width="11.42578125" style="1" customWidth="1"/>
    <col min="15892" max="15892" width="12.140625" style="1" customWidth="1"/>
    <col min="15893" max="15893" width="1.7109375" style="1" customWidth="1"/>
    <col min="15894" max="15894" width="13.5703125" style="1" customWidth="1"/>
    <col min="15895" max="16131" width="8.85546875" style="1"/>
    <col min="16132" max="16132" width="9.28515625" style="1" customWidth="1"/>
    <col min="16133" max="16133" width="1.7109375" style="1" customWidth="1"/>
    <col min="16134" max="16137" width="12" style="1" customWidth="1"/>
    <col min="16138" max="16138" width="11.85546875" style="1" customWidth="1"/>
    <col min="16139" max="16139" width="10.7109375" style="1" customWidth="1"/>
    <col min="16140" max="16140" width="10.5703125" style="1" customWidth="1"/>
    <col min="16141" max="16141" width="1.140625" style="1" customWidth="1"/>
    <col min="16142" max="16142" width="11.28515625" style="1" customWidth="1"/>
    <col min="16143" max="16143" width="12.7109375" style="1" customWidth="1"/>
    <col min="16144" max="16144" width="11.5703125" style="1" customWidth="1"/>
    <col min="16145" max="16145" width="12.42578125" style="1" customWidth="1"/>
    <col min="16146" max="16146" width="1.5703125" style="1" customWidth="1"/>
    <col min="16147" max="16147" width="11.42578125" style="1" customWidth="1"/>
    <col min="16148" max="16148" width="12.140625" style="1" customWidth="1"/>
    <col min="16149" max="16149" width="1.7109375" style="1" customWidth="1"/>
    <col min="16150" max="16150" width="13.5703125" style="1" customWidth="1"/>
    <col min="16151" max="16384" width="8.85546875" style="1"/>
  </cols>
  <sheetData>
    <row r="1" spans="1:22" ht="18" x14ac:dyDescent="0.25">
      <c r="A1" s="108" t="s">
        <v>0</v>
      </c>
      <c r="B1" s="108"/>
      <c r="C1" s="108"/>
      <c r="D1" s="108"/>
      <c r="E1" s="108"/>
      <c r="F1" s="108"/>
      <c r="G1" s="108"/>
      <c r="H1" s="108"/>
      <c r="I1" s="108"/>
      <c r="J1" s="108"/>
      <c r="K1" s="108"/>
      <c r="L1" s="108"/>
      <c r="M1" s="108"/>
      <c r="N1" s="108"/>
      <c r="O1" s="108"/>
      <c r="P1" s="108"/>
      <c r="Q1" s="108"/>
      <c r="R1" s="108"/>
      <c r="S1" s="108"/>
      <c r="T1" s="108"/>
      <c r="U1" s="108"/>
      <c r="V1" s="108"/>
    </row>
    <row r="2" spans="1:22" ht="15.75" x14ac:dyDescent="0.25">
      <c r="A2" s="109" t="s">
        <v>1</v>
      </c>
      <c r="B2" s="109"/>
      <c r="C2" s="109"/>
      <c r="D2" s="109"/>
      <c r="E2" s="109"/>
      <c r="F2" s="109"/>
      <c r="G2" s="109"/>
      <c r="H2" s="109"/>
      <c r="I2" s="109"/>
      <c r="J2" s="109"/>
      <c r="K2" s="109"/>
      <c r="L2" s="109"/>
      <c r="M2" s="109"/>
      <c r="N2" s="109"/>
      <c r="O2" s="109"/>
      <c r="P2" s="109"/>
      <c r="Q2" s="109"/>
      <c r="R2" s="109"/>
      <c r="S2" s="109"/>
      <c r="T2" s="109"/>
      <c r="U2" s="109"/>
      <c r="V2" s="109"/>
    </row>
    <row r="3" spans="1:22" s="2" customFormat="1" ht="15.75" x14ac:dyDescent="0.25">
      <c r="A3" s="109" t="s">
        <v>2</v>
      </c>
      <c r="B3" s="109"/>
      <c r="C3" s="109"/>
      <c r="D3" s="109"/>
      <c r="E3" s="109"/>
      <c r="F3" s="109"/>
      <c r="G3" s="109"/>
      <c r="H3" s="109"/>
      <c r="I3" s="109"/>
      <c r="J3" s="109"/>
      <c r="K3" s="109"/>
      <c r="L3" s="109"/>
      <c r="M3" s="109"/>
      <c r="N3" s="109"/>
      <c r="O3" s="109"/>
      <c r="P3" s="109"/>
      <c r="Q3" s="109"/>
      <c r="R3" s="109"/>
      <c r="S3" s="109"/>
      <c r="T3" s="109"/>
      <c r="U3" s="109"/>
      <c r="V3" s="109"/>
    </row>
    <row r="4" spans="1:22"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c r="U4" s="111"/>
      <c r="V4" s="111"/>
    </row>
    <row r="5" spans="1:22" s="3" customFormat="1" x14ac:dyDescent="0.25">
      <c r="A5" s="112" t="s">
        <v>4</v>
      </c>
      <c r="B5" s="112"/>
      <c r="C5" s="112"/>
      <c r="D5" s="112"/>
      <c r="E5" s="112"/>
      <c r="F5" s="112"/>
      <c r="G5" s="112"/>
      <c r="H5" s="112"/>
      <c r="I5" s="112"/>
      <c r="J5" s="112"/>
      <c r="K5" s="112"/>
      <c r="L5" s="112"/>
      <c r="M5" s="112"/>
      <c r="N5" s="112"/>
      <c r="O5" s="112"/>
      <c r="P5" s="112"/>
      <c r="Q5" s="112"/>
      <c r="R5" s="112"/>
      <c r="S5" s="112"/>
      <c r="T5" s="112"/>
      <c r="U5" s="112"/>
      <c r="V5" s="112"/>
    </row>
    <row r="6" spans="1:22" s="2" customFormat="1" x14ac:dyDescent="0.25">
      <c r="A6" s="4"/>
      <c r="B6" s="4"/>
      <c r="C6" s="4"/>
      <c r="D6" s="4"/>
      <c r="E6" s="4"/>
      <c r="F6" s="4"/>
      <c r="G6" s="4"/>
      <c r="H6" s="4"/>
      <c r="I6" s="4"/>
      <c r="J6" s="4"/>
      <c r="K6" s="4"/>
      <c r="L6" s="4"/>
      <c r="M6" s="4"/>
      <c r="N6" s="4"/>
      <c r="O6" s="4"/>
      <c r="P6" s="4"/>
      <c r="Q6" s="4"/>
      <c r="R6" s="4"/>
    </row>
    <row r="7" spans="1:22" s="2" customFormat="1" x14ac:dyDescent="0.25">
      <c r="A7" s="5"/>
      <c r="B7" s="5"/>
      <c r="C7" s="6"/>
      <c r="D7" s="6"/>
      <c r="E7" s="6"/>
      <c r="F7" s="6"/>
      <c r="G7" s="6"/>
      <c r="H7" s="7"/>
      <c r="I7" s="8"/>
      <c r="J7" s="7"/>
      <c r="K7" s="7"/>
      <c r="L7" s="7"/>
      <c r="M7" s="7"/>
      <c r="N7" s="7"/>
      <c r="O7" s="7"/>
      <c r="P7" s="7"/>
      <c r="Q7" s="7"/>
      <c r="R7" s="7"/>
    </row>
    <row r="8" spans="1:22" s="9" customFormat="1" ht="14.25" customHeight="1" x14ac:dyDescent="0.25">
      <c r="A8" s="102" t="s">
        <v>5</v>
      </c>
      <c r="B8" s="103"/>
      <c r="C8" s="103"/>
      <c r="D8" s="103"/>
      <c r="E8" s="103"/>
      <c r="F8" s="103"/>
      <c r="G8" s="103"/>
      <c r="H8" s="103"/>
      <c r="I8" s="103"/>
      <c r="J8" s="103"/>
      <c r="K8" s="103"/>
      <c r="L8" s="103"/>
      <c r="M8" s="103"/>
      <c r="N8" s="103"/>
      <c r="O8" s="103"/>
      <c r="P8" s="103"/>
      <c r="Q8" s="103"/>
      <c r="R8" s="103"/>
      <c r="S8" s="103"/>
      <c r="T8" s="103"/>
      <c r="U8" s="103"/>
      <c r="V8" s="104"/>
    </row>
    <row r="9" spans="1:22" s="2" customFormat="1" ht="9" customHeight="1" x14ac:dyDescent="0.25">
      <c r="A9" s="5"/>
      <c r="B9" s="5"/>
      <c r="C9" s="6"/>
      <c r="D9" s="6"/>
      <c r="E9" s="6"/>
      <c r="F9" s="6"/>
      <c r="G9" s="6"/>
      <c r="H9" s="7"/>
      <c r="I9" s="8"/>
      <c r="J9" s="7"/>
      <c r="K9" s="7"/>
      <c r="L9" s="7"/>
      <c r="M9" s="7"/>
      <c r="N9" s="7"/>
      <c r="O9" s="7"/>
      <c r="P9" s="7"/>
      <c r="Q9" s="7"/>
      <c r="R9" s="7"/>
    </row>
    <row r="10" spans="1:22" s="14" customFormat="1" ht="25.5" x14ac:dyDescent="0.2">
      <c r="A10" s="10"/>
      <c r="B10" s="10"/>
      <c r="C10" s="97" t="s">
        <v>6</v>
      </c>
      <c r="D10" s="98"/>
      <c r="E10" s="98"/>
      <c r="F10" s="98"/>
      <c r="G10" s="98"/>
      <c r="H10" s="98"/>
      <c r="I10" s="98"/>
      <c r="J10" s="11"/>
      <c r="K10" s="12"/>
      <c r="L10" s="97" t="s">
        <v>7</v>
      </c>
      <c r="M10" s="98"/>
      <c r="N10" s="98"/>
      <c r="O10" s="99"/>
      <c r="P10" s="13"/>
      <c r="Q10" s="97" t="s">
        <v>8</v>
      </c>
      <c r="R10" s="99"/>
      <c r="T10" s="78" t="s">
        <v>71</v>
      </c>
    </row>
    <row r="11" spans="1:22" s="19" customFormat="1" ht="12" x14ac:dyDescent="0.2">
      <c r="A11" s="15"/>
      <c r="B11" s="15"/>
      <c r="C11" s="16"/>
      <c r="D11" s="17" t="s">
        <v>9</v>
      </c>
      <c r="E11" s="16"/>
      <c r="F11" s="17" t="s">
        <v>10</v>
      </c>
      <c r="G11" s="16"/>
      <c r="H11" s="18" t="s">
        <v>11</v>
      </c>
      <c r="I11" s="16"/>
      <c r="J11" s="16"/>
      <c r="K11" s="16"/>
      <c r="L11" s="17" t="s">
        <v>10</v>
      </c>
      <c r="M11" s="17"/>
      <c r="N11" s="17" t="s">
        <v>9</v>
      </c>
      <c r="O11" s="17" t="s">
        <v>10</v>
      </c>
      <c r="Q11" s="17" t="s">
        <v>10</v>
      </c>
      <c r="R11" s="17" t="s">
        <v>10</v>
      </c>
      <c r="T11" s="22" t="s">
        <v>72</v>
      </c>
      <c r="V11" s="17" t="s">
        <v>10</v>
      </c>
    </row>
    <row r="12" spans="1:22" s="22" customFormat="1" ht="12" x14ac:dyDescent="0.2">
      <c r="A12" s="20"/>
      <c r="B12" s="20"/>
      <c r="C12" s="17" t="s">
        <v>12</v>
      </c>
      <c r="D12" s="21" t="s">
        <v>13</v>
      </c>
      <c r="E12" s="17" t="s">
        <v>12</v>
      </c>
      <c r="F12" s="17" t="s">
        <v>14</v>
      </c>
      <c r="G12" s="17"/>
      <c r="H12" s="18" t="s">
        <v>15</v>
      </c>
      <c r="I12" s="17" t="s">
        <v>16</v>
      </c>
      <c r="J12" s="17"/>
      <c r="K12" s="17"/>
      <c r="L12" s="22" t="s">
        <v>11</v>
      </c>
      <c r="M12" s="17" t="s">
        <v>17</v>
      </c>
      <c r="N12" s="17" t="s">
        <v>17</v>
      </c>
      <c r="O12" s="17" t="s">
        <v>17</v>
      </c>
      <c r="Q12" s="22" t="s">
        <v>11</v>
      </c>
      <c r="R12" s="17" t="s">
        <v>18</v>
      </c>
      <c r="T12" s="22" t="s">
        <v>73</v>
      </c>
      <c r="V12" s="17" t="s">
        <v>10</v>
      </c>
    </row>
    <row r="13" spans="1:22" s="22" customFormat="1" ht="12" x14ac:dyDescent="0.2">
      <c r="A13" s="23" t="s">
        <v>19</v>
      </c>
      <c r="B13" s="23"/>
      <c r="C13" s="24" t="s">
        <v>20</v>
      </c>
      <c r="D13" s="24" t="s">
        <v>12</v>
      </c>
      <c r="E13" s="24" t="s">
        <v>21</v>
      </c>
      <c r="F13" s="24" t="s">
        <v>22</v>
      </c>
      <c r="G13" s="24"/>
      <c r="H13" s="25" t="s">
        <v>23</v>
      </c>
      <c r="I13" s="24" t="s">
        <v>24</v>
      </c>
      <c r="J13" s="21"/>
      <c r="K13" s="21"/>
      <c r="L13" s="24" t="s">
        <v>25</v>
      </c>
      <c r="M13" s="24" t="s">
        <v>26</v>
      </c>
      <c r="N13" s="24" t="s">
        <v>12</v>
      </c>
      <c r="O13" s="24" t="s">
        <v>22</v>
      </c>
      <c r="P13" s="26"/>
      <c r="Q13" s="24" t="s">
        <v>8</v>
      </c>
      <c r="R13" s="24" t="s">
        <v>22</v>
      </c>
      <c r="T13" s="79" t="s">
        <v>22</v>
      </c>
      <c r="V13" s="24" t="s">
        <v>27</v>
      </c>
    </row>
    <row r="14" spans="1:22" x14ac:dyDescent="0.25">
      <c r="A14" s="5">
        <v>43191</v>
      </c>
      <c r="C14" s="27">
        <v>128602879.20999999</v>
      </c>
      <c r="D14" s="27">
        <v>2126906.73</v>
      </c>
      <c r="E14" s="27">
        <v>116995643.47</v>
      </c>
      <c r="F14" s="27">
        <v>9480329.0099999998</v>
      </c>
      <c r="G14" s="27"/>
      <c r="H14" s="28">
        <v>1960</v>
      </c>
      <c r="I14" s="29">
        <v>161</v>
      </c>
      <c r="L14" s="28">
        <v>85</v>
      </c>
      <c r="M14" s="29">
        <v>17628892</v>
      </c>
      <c r="N14" s="27">
        <v>356235</v>
      </c>
      <c r="O14" s="29">
        <v>2690206</v>
      </c>
      <c r="Q14" s="28">
        <v>14</v>
      </c>
      <c r="R14" s="29">
        <v>287541.01</v>
      </c>
      <c r="V14" s="27">
        <f>F14+O14+R14</f>
        <v>12458076.02</v>
      </c>
    </row>
    <row r="15" spans="1:22" x14ac:dyDescent="0.25">
      <c r="A15" s="5">
        <v>43221</v>
      </c>
      <c r="C15" s="27">
        <v>120721679.06999999</v>
      </c>
      <c r="D15" s="27">
        <v>1922971.87</v>
      </c>
      <c r="E15" s="27">
        <v>109877464.29000001</v>
      </c>
      <c r="F15" s="27">
        <v>8921242.9100000001</v>
      </c>
      <c r="G15" s="30"/>
      <c r="H15" s="28">
        <v>1960</v>
      </c>
      <c r="I15" s="29">
        <v>147</v>
      </c>
      <c r="K15" s="30"/>
      <c r="L15" s="28">
        <v>85</v>
      </c>
      <c r="M15" s="29">
        <v>17045002.5</v>
      </c>
      <c r="N15" s="27">
        <v>419685</v>
      </c>
      <c r="O15" s="29">
        <v>3080656.75</v>
      </c>
      <c r="P15" s="30"/>
      <c r="Q15" s="28">
        <v>14</v>
      </c>
      <c r="R15" s="29">
        <v>255973</v>
      </c>
      <c r="V15" s="27">
        <f>F15+O15+R15</f>
        <v>12257872.66</v>
      </c>
    </row>
    <row r="16" spans="1:22" x14ac:dyDescent="0.25">
      <c r="A16" s="5">
        <v>43252</v>
      </c>
      <c r="C16" s="27">
        <v>122921523.18000001</v>
      </c>
      <c r="D16" s="27">
        <v>1930922.35</v>
      </c>
      <c r="E16" s="27">
        <v>111975353.18000001</v>
      </c>
      <c r="F16" s="27">
        <v>9015247.6500000004</v>
      </c>
      <c r="G16" s="30"/>
      <c r="H16" s="28">
        <v>1960</v>
      </c>
      <c r="I16" s="29">
        <v>153</v>
      </c>
      <c r="K16" s="30"/>
      <c r="L16" s="28">
        <v>85</v>
      </c>
      <c r="M16" s="29">
        <v>16261652.050000001</v>
      </c>
      <c r="N16" s="27">
        <v>358305</v>
      </c>
      <c r="O16" s="29">
        <v>2898947.55</v>
      </c>
      <c r="P16" s="30"/>
      <c r="Q16" s="28">
        <v>14</v>
      </c>
      <c r="R16" s="29">
        <v>224294</v>
      </c>
      <c r="V16" s="27">
        <f>F16+O16+R16</f>
        <v>12138489.199999999</v>
      </c>
    </row>
    <row r="17" spans="1:22" x14ac:dyDescent="0.25">
      <c r="A17" s="5">
        <v>43282</v>
      </c>
      <c r="C17" s="27">
        <v>129293996.09999999</v>
      </c>
      <c r="D17" s="27">
        <v>1748124.6</v>
      </c>
      <c r="E17" s="27">
        <v>117365923.84999999</v>
      </c>
      <c r="F17" s="27">
        <v>10179947.65</v>
      </c>
      <c r="G17" s="31"/>
      <c r="H17" s="28">
        <v>1957</v>
      </c>
      <c r="I17" s="29">
        <v>168</v>
      </c>
      <c r="K17" s="30"/>
      <c r="L17" s="28">
        <v>85</v>
      </c>
      <c r="M17" s="29">
        <v>17859473</v>
      </c>
      <c r="N17" s="27">
        <v>438690</v>
      </c>
      <c r="O17" s="29">
        <v>2578296.75</v>
      </c>
      <c r="P17" s="30"/>
      <c r="Q17" s="28">
        <v>14</v>
      </c>
      <c r="R17" s="29">
        <v>225431</v>
      </c>
      <c r="V17" s="27">
        <v>12983675.4</v>
      </c>
    </row>
    <row r="18" spans="1:22" x14ac:dyDescent="0.25">
      <c r="A18" s="5">
        <v>43313</v>
      </c>
      <c r="C18" s="27">
        <v>153212127.81999999</v>
      </c>
      <c r="D18" s="27">
        <v>3285002.71</v>
      </c>
      <c r="E18" s="27">
        <v>139310598.88999999</v>
      </c>
      <c r="F18" s="27">
        <v>10616526.220000001</v>
      </c>
      <c r="G18" s="31"/>
      <c r="H18" s="28">
        <v>1960</v>
      </c>
      <c r="I18" s="29">
        <v>175</v>
      </c>
      <c r="K18" s="30"/>
      <c r="L18" s="28">
        <v>77</v>
      </c>
      <c r="M18" s="29">
        <v>17440215</v>
      </c>
      <c r="N18" s="27">
        <v>415925</v>
      </c>
      <c r="O18" s="29">
        <v>2551088.5</v>
      </c>
      <c r="P18" s="30"/>
      <c r="Q18" s="28">
        <v>14</v>
      </c>
      <c r="R18" s="29">
        <v>234095</v>
      </c>
      <c r="V18" s="27">
        <f t="shared" ref="V18:V25" si="0">R18+O18+F18</f>
        <v>13401709.720000001</v>
      </c>
    </row>
    <row r="19" spans="1:22" x14ac:dyDescent="0.25">
      <c r="A19" s="5">
        <v>43344</v>
      </c>
      <c r="C19" s="27">
        <v>143380116.36000001</v>
      </c>
      <c r="D19" s="27">
        <v>2433338.27</v>
      </c>
      <c r="E19" s="27">
        <v>130555095.54000001</v>
      </c>
      <c r="F19" s="27">
        <v>10391682.550000001</v>
      </c>
      <c r="G19" s="31"/>
      <c r="H19" s="28">
        <v>1964</v>
      </c>
      <c r="I19" s="29">
        <v>176</v>
      </c>
      <c r="K19" s="30"/>
      <c r="L19" s="28">
        <v>76</v>
      </c>
      <c r="M19" s="29">
        <v>16829275</v>
      </c>
      <c r="N19" s="27">
        <v>327065</v>
      </c>
      <c r="O19" s="29">
        <v>2934840.25</v>
      </c>
      <c r="P19" s="30"/>
      <c r="Q19" s="28">
        <v>14</v>
      </c>
      <c r="R19" s="29">
        <v>212564.5</v>
      </c>
      <c r="V19" s="27">
        <f t="shared" si="0"/>
        <v>13539087.300000001</v>
      </c>
    </row>
    <row r="20" spans="1:22" x14ac:dyDescent="0.25">
      <c r="A20" s="5">
        <v>43374</v>
      </c>
      <c r="C20" s="27">
        <v>136759989.63999999</v>
      </c>
      <c r="D20" s="27">
        <v>2336100.9300000002</v>
      </c>
      <c r="E20" s="27">
        <v>124342677.56999999</v>
      </c>
      <c r="F20" s="27">
        <v>10081211.140000001</v>
      </c>
      <c r="G20" s="31"/>
      <c r="H20" s="28">
        <v>1964</v>
      </c>
      <c r="I20" s="29">
        <v>166</v>
      </c>
      <c r="K20" s="30"/>
      <c r="L20" s="28">
        <v>76</v>
      </c>
      <c r="M20" s="29">
        <v>16522775.25</v>
      </c>
      <c r="N20" s="27">
        <v>317430</v>
      </c>
      <c r="O20" s="29">
        <v>2889951</v>
      </c>
      <c r="P20" s="30"/>
      <c r="Q20" s="28">
        <v>14</v>
      </c>
      <c r="R20" s="29">
        <v>241959</v>
      </c>
      <c r="V20" s="27">
        <f t="shared" si="0"/>
        <v>13213121.140000001</v>
      </c>
    </row>
    <row r="21" spans="1:22" x14ac:dyDescent="0.25">
      <c r="A21" s="5">
        <v>43405</v>
      </c>
      <c r="C21" s="27">
        <v>126349270.33</v>
      </c>
      <c r="D21" s="27">
        <v>2319670.2999999998</v>
      </c>
      <c r="E21" s="27">
        <v>114865852.5</v>
      </c>
      <c r="F21" s="27">
        <v>9163747.5299999993</v>
      </c>
      <c r="G21" s="31"/>
      <c r="H21" s="28">
        <v>1964</v>
      </c>
      <c r="I21" s="29">
        <v>156</v>
      </c>
      <c r="K21" s="30"/>
      <c r="L21" s="28">
        <v>76</v>
      </c>
      <c r="M21" s="29">
        <v>16290822</v>
      </c>
      <c r="N21" s="27">
        <v>328140</v>
      </c>
      <c r="O21" s="29">
        <v>3200633</v>
      </c>
      <c r="P21" s="30"/>
      <c r="Q21" s="28">
        <v>14</v>
      </c>
      <c r="R21" s="29">
        <v>249456</v>
      </c>
      <c r="V21" s="27">
        <f t="shared" si="0"/>
        <v>12613836.529999999</v>
      </c>
    </row>
    <row r="22" spans="1:22" x14ac:dyDescent="0.25">
      <c r="A22" s="5">
        <v>43435</v>
      </c>
      <c r="C22" s="27">
        <v>129516718.43000001</v>
      </c>
      <c r="D22" s="27">
        <v>2190947.11</v>
      </c>
      <c r="E22" s="27">
        <v>117508627.65000001</v>
      </c>
      <c r="F22" s="27">
        <v>9817143.6699999999</v>
      </c>
      <c r="G22" s="31"/>
      <c r="H22" s="28">
        <v>1959</v>
      </c>
      <c r="I22" s="29">
        <v>162</v>
      </c>
      <c r="K22" s="30"/>
      <c r="L22" s="28">
        <v>77</v>
      </c>
      <c r="M22" s="29">
        <v>16319761</v>
      </c>
      <c r="N22" s="27">
        <v>347215</v>
      </c>
      <c r="O22" s="29">
        <v>2889672.75</v>
      </c>
      <c r="P22" s="30"/>
      <c r="Q22" s="28">
        <v>14</v>
      </c>
      <c r="R22" s="29">
        <v>284883</v>
      </c>
      <c r="V22" s="27">
        <f t="shared" si="0"/>
        <v>12991699.42</v>
      </c>
    </row>
    <row r="23" spans="1:22" x14ac:dyDescent="0.25">
      <c r="A23" s="5">
        <v>43466</v>
      </c>
      <c r="C23" s="27">
        <v>109847628.84</v>
      </c>
      <c r="D23" s="27">
        <v>2002116.49</v>
      </c>
      <c r="E23" s="27">
        <v>99922886.370000005</v>
      </c>
      <c r="F23" s="27">
        <v>7922625.9800000004</v>
      </c>
      <c r="G23" s="31"/>
      <c r="H23" s="28">
        <v>1950</v>
      </c>
      <c r="I23" s="29">
        <v>131</v>
      </c>
      <c r="K23" s="30"/>
      <c r="L23" s="28">
        <v>77</v>
      </c>
      <c r="M23" s="29">
        <v>14418872.5</v>
      </c>
      <c r="N23" s="27">
        <v>306015</v>
      </c>
      <c r="O23" s="29">
        <v>2547444.5</v>
      </c>
      <c r="P23" s="30"/>
      <c r="Q23" s="28">
        <v>14</v>
      </c>
      <c r="R23" s="29">
        <v>247446</v>
      </c>
      <c r="V23" s="27">
        <f t="shared" si="0"/>
        <v>10717516.48</v>
      </c>
    </row>
    <row r="24" spans="1:22" x14ac:dyDescent="0.25">
      <c r="A24" s="5">
        <v>43497</v>
      </c>
      <c r="C24" s="27">
        <v>120359348.91</v>
      </c>
      <c r="D24" s="27">
        <v>2011069.28</v>
      </c>
      <c r="E24" s="27">
        <v>109279975.11</v>
      </c>
      <c r="F24" s="27">
        <v>9068304.5199999996</v>
      </c>
      <c r="G24" s="31"/>
      <c r="H24" s="28">
        <v>1950</v>
      </c>
      <c r="I24" s="29">
        <v>166</v>
      </c>
      <c r="K24" s="30"/>
      <c r="L24" s="28">
        <v>77</v>
      </c>
      <c r="M24" s="29">
        <v>13887547</v>
      </c>
      <c r="N24" s="27">
        <v>237855</v>
      </c>
      <c r="O24" s="29">
        <v>2576759.75</v>
      </c>
      <c r="P24" s="30"/>
      <c r="Q24" s="28">
        <v>14</v>
      </c>
      <c r="R24" s="29">
        <v>244148</v>
      </c>
      <c r="V24" s="27">
        <f t="shared" si="0"/>
        <v>11889212.27</v>
      </c>
    </row>
    <row r="25" spans="1:22" x14ac:dyDescent="0.25">
      <c r="A25" s="5">
        <v>43525</v>
      </c>
      <c r="C25" s="27">
        <v>156795896.59</v>
      </c>
      <c r="D25" s="27">
        <v>2807817.56</v>
      </c>
      <c r="E25" s="27">
        <v>142872211.72</v>
      </c>
      <c r="F25" s="27">
        <v>11115867.310000001</v>
      </c>
      <c r="G25" s="31"/>
      <c r="H25" s="28">
        <v>1950</v>
      </c>
      <c r="I25" s="29">
        <v>184</v>
      </c>
      <c r="K25" s="30"/>
      <c r="L25" s="28">
        <v>77</v>
      </c>
      <c r="M25" s="29">
        <v>17345187</v>
      </c>
      <c r="N25" s="27">
        <v>288945</v>
      </c>
      <c r="O25" s="29">
        <v>3357748</v>
      </c>
      <c r="P25" s="30"/>
      <c r="Q25" s="28">
        <v>14</v>
      </c>
      <c r="R25" s="29">
        <v>293964</v>
      </c>
      <c r="V25" s="27">
        <f t="shared" si="0"/>
        <v>14767579.310000001</v>
      </c>
    </row>
    <row r="26" spans="1:22" ht="15.75" thickBot="1" x14ac:dyDescent="0.3">
      <c r="A26" s="5" t="s">
        <v>28</v>
      </c>
      <c r="C26" s="32">
        <f>SUM(C14:C25)</f>
        <v>1577761174.4799998</v>
      </c>
      <c r="D26" s="32">
        <f t="shared" ref="D26:E26" si="1">SUM(D14:D25)</f>
        <v>27114988.199999999</v>
      </c>
      <c r="E26" s="32">
        <f t="shared" si="1"/>
        <v>1434872310.1399999</v>
      </c>
      <c r="F26" s="32">
        <f>SUM(F14:F25)</f>
        <v>115773876.14</v>
      </c>
      <c r="G26" s="32"/>
      <c r="H26" s="33">
        <v>1958</v>
      </c>
      <c r="I26" s="34">
        <v>162</v>
      </c>
      <c r="J26" s="35"/>
      <c r="K26" s="27"/>
      <c r="L26" s="33">
        <v>79</v>
      </c>
      <c r="M26" s="32">
        <f>SUM(M14:M25)</f>
        <v>197849474.30000001</v>
      </c>
      <c r="N26" s="32">
        <f t="shared" ref="N26:O26" si="2">SUM(N14:N25)</f>
        <v>4141505</v>
      </c>
      <c r="O26" s="32">
        <f t="shared" si="2"/>
        <v>34196244.799999997</v>
      </c>
      <c r="P26" s="36"/>
      <c r="Q26" s="33">
        <f>Q14</f>
        <v>14</v>
      </c>
      <c r="R26" s="32">
        <f>SUM(R14:R25)</f>
        <v>3001754.51</v>
      </c>
      <c r="S26" s="36"/>
      <c r="T26" s="32">
        <f>SUM(T14:T25)</f>
        <v>0</v>
      </c>
      <c r="U26" s="36"/>
      <c r="V26" s="32">
        <f>SUM(V14:V25)</f>
        <v>152971875.45000002</v>
      </c>
    </row>
    <row r="27" spans="1:22" ht="10.5" customHeight="1" thickTop="1" x14ac:dyDescent="0.25">
      <c r="C27" s="35"/>
      <c r="D27" s="35"/>
      <c r="E27" s="35"/>
      <c r="F27" s="35"/>
      <c r="G27" s="35"/>
      <c r="H27" s="35"/>
      <c r="J27" s="27"/>
      <c r="L27" s="37"/>
      <c r="M27" s="35"/>
      <c r="N27" s="35"/>
      <c r="O27" s="35"/>
      <c r="P27" s="35"/>
      <c r="Q27" s="37"/>
      <c r="R27" s="35"/>
    </row>
    <row r="28" spans="1:22" s="41" customFormat="1" x14ac:dyDescent="0.25">
      <c r="A28" s="38"/>
      <c r="B28" s="38"/>
      <c r="C28" s="39"/>
      <c r="D28" s="40">
        <f>D26/$C$26</f>
        <v>1.7185736750643891E-2</v>
      </c>
      <c r="E28" s="40">
        <f>E26/$C$26</f>
        <v>0.90943568224950566</v>
      </c>
      <c r="F28" s="40">
        <f>F26/$C$26</f>
        <v>7.3378580999850548E-2</v>
      </c>
      <c r="G28" s="40"/>
      <c r="H28" s="39"/>
      <c r="L28" s="39"/>
      <c r="M28" s="39"/>
      <c r="N28" s="39"/>
      <c r="O28" s="39">
        <f>O26/$M$26</f>
        <v>0.17283970513941363</v>
      </c>
      <c r="P28" s="39"/>
      <c r="Q28" s="39"/>
      <c r="R28" s="39"/>
    </row>
    <row r="29" spans="1:22" s="41" customFormat="1" x14ac:dyDescent="0.25">
      <c r="A29" s="38"/>
      <c r="B29" s="38"/>
      <c r="C29" s="39"/>
      <c r="D29" s="39"/>
      <c r="E29" s="39"/>
      <c r="F29" s="39"/>
      <c r="G29" s="39"/>
      <c r="H29" s="39"/>
      <c r="L29" s="39"/>
      <c r="M29" s="39"/>
      <c r="N29" s="39"/>
      <c r="O29" s="39"/>
      <c r="P29" s="39"/>
      <c r="Q29" s="39"/>
      <c r="R29" s="39"/>
    </row>
    <row r="30" spans="1:22"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3"/>
      <c r="U30" s="103"/>
      <c r="V30" s="104"/>
    </row>
    <row r="31" spans="1:22" s="43" customFormat="1" x14ac:dyDescent="0.25">
      <c r="A31" s="42"/>
      <c r="B31" s="42"/>
      <c r="C31" s="42"/>
      <c r="D31" s="42"/>
      <c r="E31" s="42"/>
      <c r="F31" s="42"/>
      <c r="G31" s="42"/>
      <c r="H31" s="42"/>
      <c r="I31" s="42"/>
      <c r="J31" s="42"/>
      <c r="K31" s="42"/>
      <c r="L31" s="42"/>
      <c r="M31" s="42"/>
      <c r="N31" s="42"/>
      <c r="O31" s="42"/>
      <c r="P31" s="42"/>
      <c r="Q31" s="42"/>
      <c r="R31" s="42"/>
    </row>
    <row r="32" spans="1:22" s="43" customFormat="1" x14ac:dyDescent="0.25">
      <c r="A32" s="42"/>
      <c r="B32" s="42"/>
      <c r="C32" s="42"/>
      <c r="D32" s="42"/>
      <c r="E32" s="42"/>
      <c r="F32" s="42"/>
      <c r="G32" s="42"/>
      <c r="H32" s="105" t="s">
        <v>30</v>
      </c>
      <c r="I32" s="106"/>
      <c r="J32" s="106"/>
      <c r="K32" s="106"/>
      <c r="L32" s="106"/>
      <c r="M32" s="106"/>
      <c r="N32" s="106"/>
      <c r="O32" s="106"/>
      <c r="P32" s="106"/>
      <c r="Q32" s="107"/>
      <c r="R32" s="44"/>
    </row>
    <row r="33" spans="1:22" s="45" customFormat="1" ht="12" x14ac:dyDescent="0.2">
      <c r="F33" s="45" t="s">
        <v>31</v>
      </c>
      <c r="H33" s="46" t="s">
        <v>32</v>
      </c>
      <c r="I33" s="46" t="s">
        <v>33</v>
      </c>
      <c r="J33" s="46" t="s">
        <v>34</v>
      </c>
      <c r="K33" s="47"/>
      <c r="L33" s="47"/>
      <c r="M33" s="48"/>
      <c r="N33" s="48"/>
      <c r="O33" s="48"/>
      <c r="P33" s="48"/>
      <c r="Q33" s="48"/>
      <c r="R33" s="49"/>
    </row>
    <row r="34" spans="1:22" s="45" customFormat="1" ht="12.75" customHeight="1" x14ac:dyDescent="0.2">
      <c r="C34" s="17" t="s">
        <v>35</v>
      </c>
      <c r="D34" s="45" t="s">
        <v>10</v>
      </c>
      <c r="E34" s="45" t="s">
        <v>36</v>
      </c>
      <c r="F34" s="45" t="s">
        <v>37</v>
      </c>
      <c r="H34" s="46" t="s">
        <v>38</v>
      </c>
      <c r="I34" s="46" t="s">
        <v>39</v>
      </c>
      <c r="J34" s="46" t="s">
        <v>40</v>
      </c>
      <c r="K34" s="47"/>
      <c r="L34" s="95" t="s">
        <v>41</v>
      </c>
      <c r="M34" s="95"/>
      <c r="N34" s="95"/>
      <c r="O34" s="95"/>
      <c r="P34" s="95"/>
      <c r="Q34" s="95"/>
      <c r="R34" s="50"/>
    </row>
    <row r="35" spans="1:22" s="45" customFormat="1" ht="12" x14ac:dyDescent="0.2">
      <c r="C35" s="24" t="s">
        <v>42</v>
      </c>
      <c r="D35" s="51" t="s">
        <v>43</v>
      </c>
      <c r="E35" s="51" t="s">
        <v>44</v>
      </c>
      <c r="F35" s="51" t="s">
        <v>45</v>
      </c>
      <c r="G35" s="49"/>
      <c r="H35" s="52" t="s">
        <v>46</v>
      </c>
      <c r="I35" s="52" t="s">
        <v>47</v>
      </c>
      <c r="J35" s="52" t="s">
        <v>48</v>
      </c>
      <c r="K35" s="53"/>
      <c r="L35" s="53" t="s">
        <v>49</v>
      </c>
      <c r="M35" s="53" t="s">
        <v>50</v>
      </c>
      <c r="N35" s="53" t="s">
        <v>51</v>
      </c>
      <c r="O35" s="53" t="s">
        <v>52</v>
      </c>
      <c r="P35" s="54"/>
      <c r="Q35" s="53" t="s">
        <v>53</v>
      </c>
    </row>
    <row r="36" spans="1:22" s="41" customFormat="1" x14ac:dyDescent="0.25">
      <c r="A36" s="5">
        <v>43191</v>
      </c>
      <c r="B36" s="38"/>
      <c r="C36" s="35">
        <f t="shared" ref="C36:C45" si="3">(F14*0.63)+(O14+R14)*0.9</f>
        <v>8652579.5853000004</v>
      </c>
      <c r="D36" s="35">
        <f t="shared" ref="D36:D45" si="4">(F14*0.37)+(O14+R14)*0.1</f>
        <v>3805496.4346999996</v>
      </c>
      <c r="E36" s="27">
        <v>16556.91</v>
      </c>
      <c r="F36" s="27">
        <v>0</v>
      </c>
      <c r="H36" s="35">
        <f t="shared" ref="H36:H45" si="5">F14*0.37*0.8+(O14+R14)*0.1*0.8+((E36+F36)*0.8)</f>
        <v>3057642.6757599995</v>
      </c>
      <c r="I36" s="35">
        <f t="shared" ref="I36:I45" si="6">F14*0.37*0.05+(O14+R14)*0.1*0.05+((E36+F36)*0.05)</f>
        <v>191102.66723499997</v>
      </c>
      <c r="J36" s="35">
        <f t="shared" ref="J36:J45" si="7">F14*0.37*0.05+(O14+R14)*0.1*0.05+((E36+F36)*0.05)</f>
        <v>191102.66723499997</v>
      </c>
      <c r="L36" s="35">
        <f t="shared" ref="L36:L45" si="8">(F14*0.37*0.1+(O14+R14)*0.1*0.1)*200600/373770+((E36+F36)*0.1*200600/373770)</f>
        <v>205127.1907715493</v>
      </c>
      <c r="M36" s="35">
        <f t="shared" ref="M36:M45" si="9">(F14*0.37*0.1+(O14+R14)*0.1*0.1)*41600/373770+((E36+F36)*0.1*41600/373770)</f>
        <v>42538.839162993274</v>
      </c>
      <c r="N36" s="35">
        <f t="shared" ref="N36:N45" si="10">(F14*0.37*0.1+(O14+R14)*0.1*0.1)*9989/373770+((E36+F36)*0.1*9989/373770)</f>
        <v>10214.43424036394</v>
      </c>
      <c r="O36" s="35">
        <f t="shared" ref="O36:O45" si="11">(F14*0.37*0.1+(O14+R14)*0.1*0.1)*101564/373770+((E36+F36)*0.1*101564/373770)</f>
        <v>103856.12165265024</v>
      </c>
      <c r="P36" s="39"/>
      <c r="Q36" s="35">
        <f t="shared" ref="Q36:Q47" si="12">(F14*0.37*0.1+(O14+R14)*0.1*0.1)*20017/373770+((E36+F36)*0.1*20017/373770)</f>
        <v>20468.748642443185</v>
      </c>
    </row>
    <row r="37" spans="1:22" s="41" customFormat="1" x14ac:dyDescent="0.25">
      <c r="A37" s="5">
        <v>43221</v>
      </c>
      <c r="B37" s="38"/>
      <c r="C37" s="35">
        <f t="shared" si="3"/>
        <v>8623349.8082999997</v>
      </c>
      <c r="D37" s="35">
        <f t="shared" si="4"/>
        <v>3634522.8517</v>
      </c>
      <c r="E37" s="27">
        <v>16080.21</v>
      </c>
      <c r="F37" s="27">
        <v>0</v>
      </c>
      <c r="H37" s="35">
        <f t="shared" si="5"/>
        <v>2920482.44936</v>
      </c>
      <c r="I37" s="35">
        <f t="shared" si="6"/>
        <v>182530.153085</v>
      </c>
      <c r="J37" s="35">
        <f t="shared" si="7"/>
        <v>182530.153085</v>
      </c>
      <c r="L37" s="35">
        <f t="shared" si="8"/>
        <v>195925.56229152155</v>
      </c>
      <c r="M37" s="35">
        <f t="shared" si="9"/>
        <v>40630.625081392296</v>
      </c>
      <c r="N37" s="35">
        <f t="shared" si="10"/>
        <v>9756.2335081256642</v>
      </c>
      <c r="O37" s="35">
        <f t="shared" si="11"/>
        <v>99197.327061695381</v>
      </c>
      <c r="P37" s="39"/>
      <c r="Q37" s="35">
        <f t="shared" si="12"/>
        <v>19550.558227265134</v>
      </c>
      <c r="S37" s="29"/>
      <c r="T37" s="29"/>
      <c r="U37" s="29"/>
      <c r="V37" s="29"/>
    </row>
    <row r="38" spans="1:22" s="41" customFormat="1" x14ac:dyDescent="0.25">
      <c r="A38" s="5">
        <v>43252</v>
      </c>
      <c r="B38" s="38"/>
      <c r="C38" s="35">
        <f t="shared" si="3"/>
        <v>8490523.4145</v>
      </c>
      <c r="D38" s="35">
        <f t="shared" si="4"/>
        <v>3647965.7854999998</v>
      </c>
      <c r="E38" s="27">
        <v>8736.2999999999993</v>
      </c>
      <c r="F38" s="27">
        <v>0</v>
      </c>
      <c r="H38" s="35">
        <f t="shared" si="5"/>
        <v>2925361.6684000003</v>
      </c>
      <c r="I38" s="35">
        <f t="shared" si="6"/>
        <v>182835.10427500002</v>
      </c>
      <c r="J38" s="35">
        <f t="shared" si="7"/>
        <v>182835.10427500002</v>
      </c>
      <c r="L38" s="35">
        <f t="shared" si="8"/>
        <v>196252.89304954919</v>
      </c>
      <c r="M38" s="35">
        <f t="shared" si="9"/>
        <v>40698.506235599438</v>
      </c>
      <c r="N38" s="35">
        <f t="shared" si="10"/>
        <v>9772.5331439279507</v>
      </c>
      <c r="O38" s="35">
        <f t="shared" si="11"/>
        <v>99363.054983471651</v>
      </c>
      <c r="P38" s="39"/>
      <c r="Q38" s="35">
        <f t="shared" si="12"/>
        <v>19583.221137451776</v>
      </c>
      <c r="S38" s="29"/>
      <c r="T38" s="29"/>
      <c r="U38" s="29"/>
      <c r="V38" s="29"/>
    </row>
    <row r="39" spans="1:22" s="41" customFormat="1" x14ac:dyDescent="0.25">
      <c r="A39" s="5">
        <v>43282</v>
      </c>
      <c r="B39" s="38"/>
      <c r="C39" s="35">
        <f t="shared" si="3"/>
        <v>8936721.9945</v>
      </c>
      <c r="D39" s="35">
        <f t="shared" si="4"/>
        <v>4046953.4054999999</v>
      </c>
      <c r="E39" s="27">
        <v>10823</v>
      </c>
      <c r="F39" s="27">
        <v>0</v>
      </c>
      <c r="H39" s="35">
        <f t="shared" si="5"/>
        <v>3246221.1244000001</v>
      </c>
      <c r="I39" s="35">
        <f t="shared" si="6"/>
        <v>202888.82027500001</v>
      </c>
      <c r="J39" s="35">
        <f t="shared" si="7"/>
        <v>202888.82027500001</v>
      </c>
      <c r="L39" s="35">
        <f t="shared" si="8"/>
        <v>217778.29867118815</v>
      </c>
      <c r="M39" s="35">
        <f t="shared" si="9"/>
        <v>45162.39892682666</v>
      </c>
      <c r="N39" s="35">
        <f t="shared" si="10"/>
        <v>10844.403915386334</v>
      </c>
      <c r="O39" s="35">
        <f t="shared" si="11"/>
        <v>110261.39145683228</v>
      </c>
      <c r="P39" s="39"/>
      <c r="Q39" s="35">
        <f t="shared" si="12"/>
        <v>21731.147579766566</v>
      </c>
      <c r="S39" s="29"/>
      <c r="T39" s="29"/>
      <c r="U39" s="29"/>
      <c r="V39" s="29"/>
    </row>
    <row r="40" spans="1:22" s="41" customFormat="1" x14ac:dyDescent="0.25">
      <c r="A40" s="5">
        <v>43313</v>
      </c>
      <c r="B40" s="38"/>
      <c r="C40" s="35">
        <f t="shared" si="3"/>
        <v>9195076.6686000004</v>
      </c>
      <c r="D40" s="35">
        <f t="shared" si="4"/>
        <v>4206633.0514000002</v>
      </c>
      <c r="E40" s="27">
        <v>10855.88</v>
      </c>
      <c r="F40" s="27">
        <v>0</v>
      </c>
      <c r="H40" s="35">
        <f t="shared" si="5"/>
        <v>3373991.1451200005</v>
      </c>
      <c r="I40" s="35">
        <f t="shared" si="6"/>
        <v>210874.44657000003</v>
      </c>
      <c r="J40" s="35">
        <f t="shared" si="7"/>
        <v>210874.44657000003</v>
      </c>
      <c r="L40" s="35">
        <f t="shared" si="8"/>
        <v>226349.9691357894</v>
      </c>
      <c r="M40" s="35">
        <f t="shared" si="9"/>
        <v>46939.97365926639</v>
      </c>
      <c r="N40" s="35">
        <f t="shared" si="10"/>
        <v>11271.235501981058</v>
      </c>
      <c r="O40" s="35">
        <f t="shared" si="11"/>
        <v>114601.23761369551</v>
      </c>
      <c r="P40" s="39"/>
      <c r="Q40" s="35">
        <f t="shared" si="12"/>
        <v>22586.477229267679</v>
      </c>
      <c r="S40" s="29"/>
      <c r="T40" s="29"/>
      <c r="U40" s="29"/>
      <c r="V40" s="29"/>
    </row>
    <row r="41" spans="1:22" s="41" customFormat="1" x14ac:dyDescent="0.25">
      <c r="A41" s="5">
        <v>43344</v>
      </c>
      <c r="B41" s="38"/>
      <c r="C41" s="35">
        <f t="shared" si="3"/>
        <v>9379424.2815000005</v>
      </c>
      <c r="D41" s="35">
        <f t="shared" si="4"/>
        <v>4159663.0185000002</v>
      </c>
      <c r="E41" s="27">
        <v>11303.73</v>
      </c>
      <c r="F41" s="27">
        <v>0</v>
      </c>
      <c r="H41" s="35">
        <f t="shared" si="5"/>
        <v>3336773.3988000005</v>
      </c>
      <c r="I41" s="35">
        <f t="shared" si="6"/>
        <v>208548.33742500003</v>
      </c>
      <c r="J41" s="35">
        <f t="shared" si="7"/>
        <v>208548.33742500003</v>
      </c>
      <c r="L41" s="35">
        <f t="shared" si="8"/>
        <v>223853.15294140784</v>
      </c>
      <c r="M41" s="35">
        <f t="shared" si="9"/>
        <v>46422.189244080597</v>
      </c>
      <c r="N41" s="35">
        <f t="shared" si="10"/>
        <v>11146.905008632717</v>
      </c>
      <c r="O41" s="35">
        <f t="shared" si="11"/>
        <v>113337.09683619715</v>
      </c>
      <c r="P41" s="39"/>
      <c r="Q41" s="35">
        <f t="shared" si="12"/>
        <v>22337.330819681756</v>
      </c>
      <c r="S41" s="29"/>
      <c r="T41" s="29"/>
      <c r="U41" s="29"/>
      <c r="V41" s="29"/>
    </row>
    <row r="42" spans="1:22" s="41" customFormat="1" x14ac:dyDescent="0.25">
      <c r="A42" s="5">
        <v>43374</v>
      </c>
      <c r="B42" s="38"/>
      <c r="C42" s="35">
        <f t="shared" si="3"/>
        <v>9169882.0182000007</v>
      </c>
      <c r="D42" s="35">
        <f t="shared" si="4"/>
        <v>4043239.1218000003</v>
      </c>
      <c r="E42" s="27">
        <v>12252.69</v>
      </c>
      <c r="F42" s="27">
        <v>0</v>
      </c>
      <c r="H42" s="35">
        <f t="shared" si="5"/>
        <v>3244393.4494400001</v>
      </c>
      <c r="I42" s="35">
        <f t="shared" si="6"/>
        <v>202774.59059000001</v>
      </c>
      <c r="J42" s="35">
        <f t="shared" si="7"/>
        <v>202774.59059000001</v>
      </c>
      <c r="L42" s="35">
        <f t="shared" si="8"/>
        <v>217655.68596920036</v>
      </c>
      <c r="M42" s="35">
        <f t="shared" si="9"/>
        <v>45136.971766294781</v>
      </c>
      <c r="N42" s="35">
        <f t="shared" si="10"/>
        <v>10838.298340709582</v>
      </c>
      <c r="O42" s="35">
        <f t="shared" si="11"/>
        <v>110199.31251134527</v>
      </c>
      <c r="P42" s="39"/>
      <c r="Q42" s="35">
        <f t="shared" si="12"/>
        <v>21718.912592450066</v>
      </c>
      <c r="S42" s="29"/>
      <c r="T42" s="29"/>
      <c r="U42" s="29"/>
      <c r="V42" s="29"/>
    </row>
    <row r="43" spans="1:22" s="41" customFormat="1" x14ac:dyDescent="0.25">
      <c r="A43" s="5">
        <v>43405</v>
      </c>
      <c r="B43" s="38"/>
      <c r="C43" s="35">
        <f t="shared" si="3"/>
        <v>8878241.0438999999</v>
      </c>
      <c r="D43" s="35">
        <f t="shared" si="4"/>
        <v>3735595.4860999994</v>
      </c>
      <c r="E43" s="27">
        <v>12119.63</v>
      </c>
      <c r="F43" s="27">
        <v>0</v>
      </c>
      <c r="H43" s="35">
        <f t="shared" si="5"/>
        <v>2998172.0928799999</v>
      </c>
      <c r="I43" s="35">
        <f t="shared" si="6"/>
        <v>187385.75580499999</v>
      </c>
      <c r="J43" s="35">
        <f t="shared" si="7"/>
        <v>187385.75580499999</v>
      </c>
      <c r="L43" s="35">
        <f t="shared" si="8"/>
        <v>201137.50496017872</v>
      </c>
      <c r="M43" s="35">
        <f t="shared" si="9"/>
        <v>41711.466631821706</v>
      </c>
      <c r="N43" s="35">
        <f t="shared" si="10"/>
        <v>10015.76538906892</v>
      </c>
      <c r="O43" s="35">
        <f t="shared" si="11"/>
        <v>101836.13935082547</v>
      </c>
      <c r="P43" s="39"/>
      <c r="Q43" s="35">
        <f t="shared" si="12"/>
        <v>20070.635278105172</v>
      </c>
      <c r="S43" s="29"/>
      <c r="T43" s="29"/>
      <c r="U43" s="29"/>
      <c r="V43" s="29"/>
    </row>
    <row r="44" spans="1:22" s="41" customFormat="1" x14ac:dyDescent="0.25">
      <c r="A44" s="5">
        <v>43435</v>
      </c>
      <c r="B44" s="38"/>
      <c r="C44" s="35">
        <f t="shared" si="3"/>
        <v>9041900.6871000007</v>
      </c>
      <c r="D44" s="35">
        <f t="shared" si="4"/>
        <v>3949798.7329000002</v>
      </c>
      <c r="E44" s="27">
        <v>7477.34</v>
      </c>
      <c r="F44" s="27">
        <v>0</v>
      </c>
      <c r="H44" s="35">
        <f t="shared" si="5"/>
        <v>3165820.8583200001</v>
      </c>
      <c r="I44" s="35">
        <f t="shared" si="6"/>
        <v>197863.80364500001</v>
      </c>
      <c r="J44" s="35">
        <f t="shared" si="7"/>
        <v>197863.80364500001</v>
      </c>
      <c r="L44" s="35">
        <f t="shared" si="8"/>
        <v>212384.50925000399</v>
      </c>
      <c r="M44" s="35">
        <f t="shared" si="9"/>
        <v>44043.8463848463</v>
      </c>
      <c r="N44" s="35">
        <f t="shared" si="10"/>
        <v>10575.816863899752</v>
      </c>
      <c r="O44" s="35">
        <f t="shared" si="11"/>
        <v>107530.50995746464</v>
      </c>
      <c r="P44" s="39"/>
      <c r="Q44" s="35">
        <f t="shared" si="12"/>
        <v>21192.924833785295</v>
      </c>
      <c r="S44" s="29"/>
      <c r="T44" s="29"/>
      <c r="U44" s="29"/>
      <c r="V44" s="29"/>
    </row>
    <row r="45" spans="1:22" s="41" customFormat="1" x14ac:dyDescent="0.25">
      <c r="A45" s="5">
        <v>43466</v>
      </c>
      <c r="B45" s="38"/>
      <c r="C45" s="35">
        <f t="shared" si="3"/>
        <v>7506655.8174000001</v>
      </c>
      <c r="D45" s="35">
        <f t="shared" si="4"/>
        <v>3210860.6625999999</v>
      </c>
      <c r="E45" s="27">
        <v>8942.2999999999993</v>
      </c>
      <c r="F45" s="27">
        <v>0</v>
      </c>
      <c r="H45" s="35">
        <f t="shared" si="5"/>
        <v>2575842.3700799998</v>
      </c>
      <c r="I45" s="35">
        <f t="shared" si="6"/>
        <v>160990.14812999999</v>
      </c>
      <c r="J45" s="35">
        <f t="shared" si="7"/>
        <v>160990.14812999999</v>
      </c>
      <c r="L45" s="35">
        <f t="shared" si="8"/>
        <v>172804.79286661849</v>
      </c>
      <c r="M45" s="35">
        <f t="shared" si="9"/>
        <v>35835.889248511114</v>
      </c>
      <c r="N45" s="35">
        <f t="shared" si="10"/>
        <v>8604.9206178696531</v>
      </c>
      <c r="O45" s="35">
        <f t="shared" si="11"/>
        <v>87491.256145090942</v>
      </c>
      <c r="P45" s="39"/>
      <c r="Q45" s="35">
        <f t="shared" si="12"/>
        <v>17243.437381909782</v>
      </c>
      <c r="S45" s="29"/>
      <c r="T45" s="29"/>
      <c r="U45" s="29"/>
      <c r="V45" s="29"/>
    </row>
    <row r="46" spans="1:22" s="41" customFormat="1" x14ac:dyDescent="0.25">
      <c r="A46" s="5">
        <v>43497</v>
      </c>
      <c r="B46" s="38"/>
      <c r="C46" s="35">
        <f t="shared" ref="C46" si="13">(F24*0.63)+(O24+R24)*0.9</f>
        <v>8251848.8225999996</v>
      </c>
      <c r="D46" s="35">
        <f t="shared" ref="D46" si="14">(F24*0.37)+(O24+R24)*0.1</f>
        <v>3637363.4473999995</v>
      </c>
      <c r="E46" s="27">
        <v>8414.9500000000007</v>
      </c>
      <c r="F46" s="27">
        <v>0</v>
      </c>
      <c r="G46" s="31"/>
      <c r="H46" s="35">
        <f t="shared" ref="H46" si="15">F24*0.37*0.8+(O24+R24)*0.1*0.8+((E46+F46)*0.8)</f>
        <v>2916622.7179199997</v>
      </c>
      <c r="I46" s="35">
        <f t="shared" ref="I46" si="16">F24*0.37*0.05+(O24+R24)*0.1*0.05+((E46+F46)*0.05)</f>
        <v>182288.91986999998</v>
      </c>
      <c r="J46" s="35">
        <f t="shared" ref="J46" si="17">F24*0.37*0.05+(O24+R24)*0.1*0.05+((E46+F46)*0.05)</f>
        <v>182288.91986999998</v>
      </c>
      <c r="K46" s="31"/>
      <c r="L46" s="35">
        <f t="shared" ref="L46" si="18">(F24*0.37*0.1+(O24+R24)*0.1*0.1)*200600/373770+((E46+F46)*0.1*200600/373770)</f>
        <v>195666.62560356365</v>
      </c>
      <c r="M46" s="35">
        <f t="shared" ref="M46" si="19">(F24*0.37*0.1+(O24+R24)*0.1*0.1)*41600/373770+((E46+F46)*0.1*41600/373770)</f>
        <v>40576.92734351071</v>
      </c>
      <c r="N46" s="35">
        <f t="shared" ref="N46" si="20">(F24*0.37*0.1+(O24+R24)*0.1*0.1)*9989/373770+((E46+F46)*0.1*9989/373770)</f>
        <v>9743.3395969790508</v>
      </c>
      <c r="O46" s="35">
        <f t="shared" ref="O46" si="21">(F24*0.37*0.1+(O24+R24)*0.1*0.1)*101564/373770+((E46+F46)*0.1*101564/373770)</f>
        <v>99066.22713260389</v>
      </c>
      <c r="P46" s="31"/>
      <c r="Q46" s="35">
        <f t="shared" si="12"/>
        <v>19524.720063342644</v>
      </c>
      <c r="S46" s="29"/>
      <c r="T46" s="29"/>
      <c r="U46" s="29"/>
      <c r="V46" s="29"/>
    </row>
    <row r="47" spans="1:22" s="41" customFormat="1" x14ac:dyDescent="0.25">
      <c r="A47" s="5">
        <v>43525</v>
      </c>
      <c r="B47" s="38"/>
      <c r="C47" s="35">
        <f t="shared" ref="C47" si="22">(F25*0.63)+(O25+R25)*0.9</f>
        <v>10289537.205300001</v>
      </c>
      <c r="D47" s="35">
        <f t="shared" ref="D47" si="23">(F25*0.37)+(O25+R25)*0.1</f>
        <v>4478042.1047</v>
      </c>
      <c r="E47" s="27">
        <v>13012.11</v>
      </c>
      <c r="F47" s="27">
        <v>0</v>
      </c>
      <c r="G47" s="31"/>
      <c r="H47" s="35">
        <f t="shared" ref="H47" si="24">F25*0.37*0.8+(O25+R25)*0.1*0.8+((E47+F47)*0.8)</f>
        <v>3592843.3717600005</v>
      </c>
      <c r="I47" s="35">
        <f t="shared" ref="I47" si="25">F25*0.37*0.05+(O25+R25)*0.1*0.05+((E47+F47)*0.05)</f>
        <v>224552.71073500003</v>
      </c>
      <c r="J47" s="35">
        <f t="shared" ref="J47" si="26">F25*0.37*0.05+(O25+R25)*0.1*0.05+((E47+F47)*0.05)</f>
        <v>224552.71073500003</v>
      </c>
      <c r="K47" s="31"/>
      <c r="L47" s="35">
        <f t="shared" ref="L47" si="27">(F25*0.37*0.1+(O25+R25)*0.1*0.1)*200600/373770+((E47+F47)*0.1*200600/373770)</f>
        <v>241032.04523338418</v>
      </c>
      <c r="M47" s="35">
        <f t="shared" ref="M47" si="28">(F25*0.37*0.1+(O25+R25)*0.1*0.1)*41600/373770+((E47+F47)*0.1*41600/373770)</f>
        <v>49984.711274719746</v>
      </c>
      <c r="N47" s="35">
        <f t="shared" ref="N47" si="29">(F25*0.37*0.1+(O25+R25)*0.1*0.1)*9989/373770+((E47+F47)*0.1*9989/373770)</f>
        <v>12002.338483730182</v>
      </c>
      <c r="O47" s="35">
        <f t="shared" ref="O47" si="30">(F25*0.37*0.1+(O25+R25)*0.1*0.1)*101564/373770+((E47+F47)*0.1*101564/373770)</f>
        <v>122034.78884388552</v>
      </c>
      <c r="P47" s="31"/>
      <c r="Q47" s="35">
        <f t="shared" si="12"/>
        <v>24051.537634280419</v>
      </c>
      <c r="S47" s="29"/>
      <c r="T47" s="29"/>
      <c r="U47" s="29"/>
      <c r="V47" s="29"/>
    </row>
    <row r="48" spans="1:22" s="41" customFormat="1" ht="15.75" thickBot="1" x14ac:dyDescent="0.3">
      <c r="A48" s="5" t="s">
        <v>28</v>
      </c>
      <c r="B48" s="38"/>
      <c r="C48" s="34">
        <f>SUM(C36:C47)</f>
        <v>106415741.34720001</v>
      </c>
      <c r="D48" s="34">
        <f>SUM(D36:D47)</f>
        <v>46556134.102799997</v>
      </c>
      <c r="E48" s="34">
        <f>SUM(E36:E47)</f>
        <v>136575.04999999999</v>
      </c>
      <c r="F48" s="34">
        <f t="shared" ref="F48:Q48" si="31">SUM(F36:F47)</f>
        <v>0</v>
      </c>
      <c r="G48" s="35"/>
      <c r="H48" s="34">
        <f>SUM(H36:H47)</f>
        <v>37354167.322240002</v>
      </c>
      <c r="I48" s="34">
        <f t="shared" si="31"/>
        <v>2334635.4576400002</v>
      </c>
      <c r="J48" s="34">
        <f t="shared" si="31"/>
        <v>2334635.4576400002</v>
      </c>
      <c r="K48" s="34"/>
      <c r="L48" s="34">
        <f t="shared" si="31"/>
        <v>2505968.2307439549</v>
      </c>
      <c r="M48" s="34">
        <f t="shared" si="31"/>
        <v>519682.34495986305</v>
      </c>
      <c r="N48" s="34">
        <f t="shared" si="31"/>
        <v>124786.22461067481</v>
      </c>
      <c r="O48" s="34">
        <f t="shared" si="31"/>
        <v>1268774.463545758</v>
      </c>
      <c r="P48" s="34"/>
      <c r="Q48" s="34">
        <f t="shared" si="31"/>
        <v>250059.65141974951</v>
      </c>
      <c r="R48" s="35"/>
      <c r="S48" s="29"/>
      <c r="T48" s="29"/>
      <c r="U48" s="29"/>
      <c r="V48" s="29"/>
    </row>
    <row r="49" spans="1:22" s="41" customFormat="1" ht="15.75" thickTop="1" x14ac:dyDescent="0.25">
      <c r="A49" s="38"/>
      <c r="B49" s="38"/>
      <c r="C49" s="35"/>
      <c r="D49" s="39"/>
      <c r="E49" s="39"/>
      <c r="F49" s="39"/>
      <c r="G49" s="39"/>
      <c r="H49" s="39"/>
      <c r="I49" s="39"/>
      <c r="L49" s="39"/>
      <c r="M49" s="39"/>
      <c r="N49" s="39"/>
      <c r="O49" s="39"/>
      <c r="Q49" s="39"/>
    </row>
    <row r="50" spans="1:22" s="41" customFormat="1" x14ac:dyDescent="0.25">
      <c r="A50" s="38"/>
      <c r="B50" s="38"/>
      <c r="C50" s="39">
        <f>C48/V26</f>
        <v>0.69565559704458724</v>
      </c>
      <c r="D50" s="39">
        <f>D48/$V$26</f>
        <v>0.3043444029554126</v>
      </c>
      <c r="E50" s="39"/>
      <c r="F50" s="39"/>
      <c r="G50" s="39"/>
      <c r="H50" s="39">
        <f>H48/($D$48+$E$48+$F$48)</f>
        <v>0.80000000000000016</v>
      </c>
      <c r="I50" s="39">
        <f t="shared" ref="I50:Q50" si="32">I48/($D$48+$E$48+$F$48)</f>
        <v>5.000000000000001E-2</v>
      </c>
      <c r="J50" s="39">
        <f t="shared" si="32"/>
        <v>5.000000000000001E-2</v>
      </c>
      <c r="K50" s="39"/>
      <c r="L50" s="39">
        <f t="shared" si="32"/>
        <v>5.3669368863204656E-2</v>
      </c>
      <c r="M50" s="39">
        <f t="shared" si="32"/>
        <v>1.1129839205928782E-2</v>
      </c>
      <c r="N50" s="39">
        <f t="shared" si="32"/>
        <v>2.6724991304813124E-3</v>
      </c>
      <c r="O50" s="39">
        <f t="shared" si="32"/>
        <v>2.7172860315167087E-2</v>
      </c>
      <c r="P50" s="39"/>
      <c r="Q50" s="39">
        <f t="shared" si="32"/>
        <v>5.3554324852181836E-3</v>
      </c>
    </row>
    <row r="51" spans="1:22" s="41" customFormat="1" x14ac:dyDescent="0.25">
      <c r="A51" s="38"/>
      <c r="B51" s="38"/>
      <c r="C51" s="39"/>
      <c r="D51" s="39"/>
      <c r="H51" s="39"/>
      <c r="I51" s="39"/>
      <c r="J51" s="39"/>
      <c r="K51" s="39"/>
      <c r="L51" s="39"/>
      <c r="M51" s="39"/>
      <c r="N51" s="39"/>
      <c r="O51" s="39"/>
      <c r="P51" s="39"/>
      <c r="Q51" s="39"/>
      <c r="R51" s="39"/>
    </row>
    <row r="52" spans="1:22" s="41" customFormat="1" x14ac:dyDescent="0.25">
      <c r="A52" s="55" t="s">
        <v>54</v>
      </c>
      <c r="B52" s="38"/>
      <c r="C52" s="39"/>
      <c r="D52" s="39"/>
      <c r="H52" s="39"/>
      <c r="I52" s="39"/>
      <c r="J52" s="39"/>
      <c r="K52" s="39"/>
      <c r="L52" s="39"/>
      <c r="M52" s="39"/>
      <c r="N52" s="39"/>
      <c r="O52" s="39"/>
      <c r="P52" s="39"/>
      <c r="Q52" s="39"/>
      <c r="R52" s="39"/>
    </row>
    <row r="53" spans="1:22" s="43" customFormat="1" x14ac:dyDescent="0.25">
      <c r="A53" s="56" t="s">
        <v>55</v>
      </c>
      <c r="B53" s="57"/>
      <c r="C53" s="58"/>
      <c r="D53" s="58"/>
      <c r="H53" s="58"/>
      <c r="I53" s="58"/>
      <c r="J53" s="58"/>
      <c r="K53" s="58"/>
      <c r="L53" s="58"/>
      <c r="M53" s="58"/>
      <c r="N53" s="58"/>
      <c r="O53" s="58"/>
      <c r="P53" s="58"/>
      <c r="Q53" s="58"/>
      <c r="R53" s="58"/>
    </row>
    <row r="54" spans="1:22" s="43" customFormat="1" x14ac:dyDescent="0.25">
      <c r="A54" s="56" t="s">
        <v>56</v>
      </c>
      <c r="B54" s="57"/>
      <c r="C54" s="58"/>
      <c r="D54" s="58"/>
      <c r="H54" s="58"/>
      <c r="I54" s="58"/>
      <c r="J54" s="58"/>
      <c r="K54" s="58"/>
      <c r="L54" s="58"/>
      <c r="M54" s="58"/>
      <c r="N54" s="58"/>
      <c r="O54" s="58"/>
      <c r="P54" s="58"/>
      <c r="Q54" s="58"/>
      <c r="R54" s="58"/>
    </row>
    <row r="55" spans="1:22" s="43" customFormat="1" x14ac:dyDescent="0.25">
      <c r="A55" s="96" t="s">
        <v>57</v>
      </c>
      <c r="B55" s="96"/>
      <c r="C55" s="96"/>
      <c r="D55" s="96"/>
      <c r="E55" s="96"/>
      <c r="F55" s="96"/>
      <c r="G55" s="96"/>
      <c r="H55" s="96"/>
      <c r="I55" s="96"/>
      <c r="J55" s="96"/>
      <c r="K55" s="96"/>
      <c r="L55" s="96"/>
      <c r="M55" s="96"/>
      <c r="N55" s="96"/>
      <c r="O55" s="96"/>
      <c r="P55" s="96"/>
      <c r="Q55" s="96"/>
      <c r="R55" s="96"/>
      <c r="S55" s="96"/>
      <c r="T55" s="96"/>
      <c r="U55" s="96"/>
      <c r="V55" s="96"/>
    </row>
    <row r="56" spans="1:22" s="43" customFormat="1" x14ac:dyDescent="0.25">
      <c r="A56" s="59"/>
      <c r="B56" s="59"/>
      <c r="C56" s="59"/>
      <c r="D56" s="59"/>
      <c r="E56" s="59"/>
      <c r="F56" s="59"/>
      <c r="G56" s="59"/>
      <c r="H56" s="59"/>
      <c r="I56" s="59"/>
      <c r="J56" s="59"/>
      <c r="K56" s="59"/>
      <c r="L56" s="59"/>
      <c r="M56" s="59"/>
      <c r="N56" s="59"/>
      <c r="O56" s="59"/>
      <c r="P56" s="59"/>
      <c r="Q56" s="59"/>
      <c r="R56" s="59"/>
      <c r="S56" s="59"/>
      <c r="T56" s="75"/>
      <c r="U56" s="75"/>
      <c r="V56" s="59"/>
    </row>
    <row r="57" spans="1:22" s="43" customFormat="1" x14ac:dyDescent="0.25">
      <c r="A57" s="56" t="s">
        <v>58</v>
      </c>
      <c r="B57" s="57"/>
      <c r="C57" s="58"/>
      <c r="D57" s="60"/>
      <c r="H57" s="58"/>
      <c r="I57" s="58"/>
      <c r="J57" s="58"/>
      <c r="K57" s="58"/>
      <c r="L57" s="58"/>
      <c r="M57" s="58"/>
      <c r="N57" s="58"/>
      <c r="O57" s="58"/>
      <c r="P57" s="58"/>
      <c r="Q57" s="58"/>
      <c r="R57" s="58"/>
    </row>
    <row r="59" spans="1:22" x14ac:dyDescent="0.25">
      <c r="A59" s="96" t="s">
        <v>59</v>
      </c>
      <c r="B59" s="96"/>
      <c r="C59" s="96"/>
      <c r="D59" s="96"/>
      <c r="E59" s="96"/>
      <c r="F59" s="96"/>
      <c r="G59" s="96"/>
      <c r="H59" s="96"/>
      <c r="I59" s="96"/>
      <c r="J59" s="96"/>
      <c r="K59" s="96"/>
      <c r="L59" s="96"/>
      <c r="M59" s="96"/>
      <c r="N59" s="96"/>
      <c r="O59" s="96"/>
      <c r="P59" s="96"/>
      <c r="Q59" s="96"/>
      <c r="R59" s="96"/>
    </row>
    <row r="60" spans="1:22" x14ac:dyDescent="0.25">
      <c r="A60" s="61" t="s">
        <v>60</v>
      </c>
      <c r="B60" s="59"/>
      <c r="C60" s="59"/>
      <c r="D60" s="59"/>
      <c r="E60" s="59"/>
      <c r="F60" s="59"/>
      <c r="G60" s="59"/>
      <c r="H60" s="59"/>
      <c r="I60" s="59"/>
      <c r="J60" s="59"/>
      <c r="K60" s="59"/>
      <c r="L60" s="59"/>
      <c r="M60" s="59"/>
      <c r="N60" s="59"/>
      <c r="O60" s="59"/>
      <c r="P60" s="59"/>
      <c r="Q60" s="59"/>
      <c r="R60" s="59"/>
    </row>
    <row r="62" spans="1:22" x14ac:dyDescent="0.25">
      <c r="A62" s="61" t="s">
        <v>61</v>
      </c>
    </row>
    <row r="63" spans="1:22" x14ac:dyDescent="0.25">
      <c r="A63" s="61"/>
      <c r="B63" s="62"/>
      <c r="C63" s="63"/>
      <c r="D63" s="63"/>
      <c r="E63" s="63"/>
      <c r="F63" s="63"/>
      <c r="G63" s="63"/>
      <c r="H63" s="63"/>
      <c r="I63" s="64"/>
      <c r="J63" s="63"/>
      <c r="K63" s="63"/>
      <c r="L63" s="63"/>
      <c r="M63" s="63"/>
      <c r="N63" s="63"/>
      <c r="O63" s="63"/>
    </row>
    <row r="64" spans="1:22" x14ac:dyDescent="0.25">
      <c r="A64" s="61"/>
    </row>
  </sheetData>
  <mergeCells count="14">
    <mergeCell ref="A8:V8"/>
    <mergeCell ref="A1:V1"/>
    <mergeCell ref="A2:V2"/>
    <mergeCell ref="A3:V3"/>
    <mergeCell ref="A4:V4"/>
    <mergeCell ref="A5:V5"/>
    <mergeCell ref="A55:V55"/>
    <mergeCell ref="A59:R59"/>
    <mergeCell ref="C10:I10"/>
    <mergeCell ref="L10:O10"/>
    <mergeCell ref="Q10:R10"/>
    <mergeCell ref="A30:V30"/>
    <mergeCell ref="H32:Q32"/>
    <mergeCell ref="L34:Q34"/>
  </mergeCells>
  <hyperlinks>
    <hyperlink ref="A4" r:id="rId1" xr:uid="{4CB5CAF9-B3B3-45B9-A9BA-27DE7B6E12CA}"/>
  </hyperlinks>
  <printOptions horizontalCentered="1" verticalCentered="1"/>
  <pageMargins left="0" right="0" top="0.25" bottom="0.25" header="0.3" footer="0.3"/>
  <pageSetup scale="64"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821C9-473F-4454-925E-2032C261CCC6}">
  <sheetPr>
    <pageSetUpPr fitToPage="1"/>
  </sheetPr>
  <dimension ref="A1:T63"/>
  <sheetViews>
    <sheetView workbookViewId="0">
      <selection activeCell="O23" sqref="O23"/>
    </sheetView>
  </sheetViews>
  <sheetFormatPr defaultRowHeight="15" x14ac:dyDescent="0.25"/>
  <cols>
    <col min="1" max="1" width="9.28515625" style="5" customWidth="1"/>
    <col min="2" max="2" width="1.7109375" style="5" customWidth="1"/>
    <col min="3" max="3" width="14.5703125" style="29" bestFit="1" customWidth="1"/>
    <col min="4" max="4" width="12.85546875" style="29" bestFit="1" customWidth="1"/>
    <col min="5" max="5" width="14.5703125" style="29" bestFit="1" customWidth="1"/>
    <col min="6" max="6" width="15.140625" style="29" bestFit="1" customWidth="1"/>
    <col min="7" max="7" width="1.140625" style="29" customWidth="1"/>
    <col min="8" max="8" width="14.28515625" style="29" bestFit="1" customWidth="1"/>
    <col min="9" max="9" width="10.7109375" style="28" customWidth="1"/>
    <col min="10" max="10" width="11.85546875" style="29" bestFit="1" customWidth="1"/>
    <col min="11" max="11" width="1.140625" style="29" customWidth="1"/>
    <col min="12" max="12" width="11.28515625" style="29" customWidth="1"/>
    <col min="13" max="13" width="12.7109375" style="29" customWidth="1"/>
    <col min="14" max="14" width="11.5703125" style="29" customWidth="1"/>
    <col min="15" max="15" width="12.42578125" style="29" customWidth="1"/>
    <col min="16" max="16" width="1.5703125" style="29" customWidth="1"/>
    <col min="17" max="17" width="11.42578125" style="29" customWidth="1"/>
    <col min="18" max="18" width="12.140625" style="29" customWidth="1"/>
    <col min="19" max="19" width="1.7109375" style="1" customWidth="1"/>
    <col min="20" max="20" width="14.28515625" style="1" bestFit="1" customWidth="1"/>
    <col min="21" max="257" width="8.85546875" style="1"/>
    <col min="258" max="258" width="9.28515625" style="1" customWidth="1"/>
    <col min="259" max="259" width="1.7109375" style="1" customWidth="1"/>
    <col min="260" max="263" width="12" style="1" customWidth="1"/>
    <col min="264" max="264" width="11.85546875" style="1" customWidth="1"/>
    <col min="265" max="265" width="10.7109375" style="1" customWidth="1"/>
    <col min="266" max="266" width="10.5703125" style="1" customWidth="1"/>
    <col min="267" max="267" width="1.140625" style="1" customWidth="1"/>
    <col min="268" max="268" width="11.28515625" style="1" customWidth="1"/>
    <col min="269" max="269" width="12.7109375" style="1" customWidth="1"/>
    <col min="270" max="270" width="11.5703125" style="1" customWidth="1"/>
    <col min="271" max="271" width="12.42578125" style="1" customWidth="1"/>
    <col min="272" max="272" width="1.5703125" style="1" customWidth="1"/>
    <col min="273" max="273" width="11.42578125" style="1" customWidth="1"/>
    <col min="274" max="274" width="12.140625" style="1" customWidth="1"/>
    <col min="275" max="275" width="1.7109375" style="1" customWidth="1"/>
    <col min="276" max="276" width="13.5703125" style="1" customWidth="1"/>
    <col min="277" max="513" width="8.85546875" style="1"/>
    <col min="514" max="514" width="9.28515625" style="1" customWidth="1"/>
    <col min="515" max="515" width="1.7109375" style="1" customWidth="1"/>
    <col min="516" max="519" width="12" style="1" customWidth="1"/>
    <col min="520" max="520" width="11.85546875" style="1" customWidth="1"/>
    <col min="521" max="521" width="10.7109375" style="1" customWidth="1"/>
    <col min="522" max="522" width="10.5703125" style="1" customWidth="1"/>
    <col min="523" max="523" width="1.140625" style="1" customWidth="1"/>
    <col min="524" max="524" width="11.28515625" style="1" customWidth="1"/>
    <col min="525" max="525" width="12.7109375" style="1" customWidth="1"/>
    <col min="526" max="526" width="11.5703125" style="1" customWidth="1"/>
    <col min="527" max="527" width="12.42578125" style="1" customWidth="1"/>
    <col min="528" max="528" width="1.5703125" style="1" customWidth="1"/>
    <col min="529" max="529" width="11.42578125" style="1" customWidth="1"/>
    <col min="530" max="530" width="12.140625" style="1" customWidth="1"/>
    <col min="531" max="531" width="1.7109375" style="1" customWidth="1"/>
    <col min="532" max="532" width="13.5703125" style="1" customWidth="1"/>
    <col min="533" max="769" width="8.85546875" style="1"/>
    <col min="770" max="770" width="9.28515625" style="1" customWidth="1"/>
    <col min="771" max="771" width="1.7109375" style="1" customWidth="1"/>
    <col min="772" max="775" width="12" style="1" customWidth="1"/>
    <col min="776" max="776" width="11.85546875" style="1" customWidth="1"/>
    <col min="777" max="777" width="10.7109375" style="1" customWidth="1"/>
    <col min="778" max="778" width="10.5703125" style="1" customWidth="1"/>
    <col min="779" max="779" width="1.140625" style="1" customWidth="1"/>
    <col min="780" max="780" width="11.28515625" style="1" customWidth="1"/>
    <col min="781" max="781" width="12.7109375" style="1" customWidth="1"/>
    <col min="782" max="782" width="11.5703125" style="1" customWidth="1"/>
    <col min="783" max="783" width="12.42578125" style="1" customWidth="1"/>
    <col min="784" max="784" width="1.5703125" style="1" customWidth="1"/>
    <col min="785" max="785" width="11.42578125" style="1" customWidth="1"/>
    <col min="786" max="786" width="12.140625" style="1" customWidth="1"/>
    <col min="787" max="787" width="1.7109375" style="1" customWidth="1"/>
    <col min="788" max="788" width="13.5703125" style="1" customWidth="1"/>
    <col min="789" max="1025" width="8.85546875" style="1"/>
    <col min="1026" max="1026" width="9.28515625" style="1" customWidth="1"/>
    <col min="1027" max="1027" width="1.7109375" style="1" customWidth="1"/>
    <col min="1028" max="1031" width="12" style="1" customWidth="1"/>
    <col min="1032" max="1032" width="11.85546875" style="1" customWidth="1"/>
    <col min="1033" max="1033" width="10.7109375" style="1" customWidth="1"/>
    <col min="1034" max="1034" width="10.5703125" style="1" customWidth="1"/>
    <col min="1035" max="1035" width="1.140625" style="1" customWidth="1"/>
    <col min="1036" max="1036" width="11.28515625" style="1" customWidth="1"/>
    <col min="1037" max="1037" width="12.7109375" style="1" customWidth="1"/>
    <col min="1038" max="1038" width="11.5703125" style="1" customWidth="1"/>
    <col min="1039" max="1039" width="12.42578125" style="1" customWidth="1"/>
    <col min="1040" max="1040" width="1.5703125" style="1" customWidth="1"/>
    <col min="1041" max="1041" width="11.42578125" style="1" customWidth="1"/>
    <col min="1042" max="1042" width="12.140625" style="1" customWidth="1"/>
    <col min="1043" max="1043" width="1.7109375" style="1" customWidth="1"/>
    <col min="1044" max="1044" width="13.5703125" style="1" customWidth="1"/>
    <col min="1045" max="1281" width="8.85546875" style="1"/>
    <col min="1282" max="1282" width="9.28515625" style="1" customWidth="1"/>
    <col min="1283" max="1283" width="1.7109375" style="1" customWidth="1"/>
    <col min="1284" max="1287" width="12" style="1" customWidth="1"/>
    <col min="1288" max="1288" width="11.85546875" style="1" customWidth="1"/>
    <col min="1289" max="1289" width="10.7109375" style="1" customWidth="1"/>
    <col min="1290" max="1290" width="10.5703125" style="1" customWidth="1"/>
    <col min="1291" max="1291" width="1.140625" style="1" customWidth="1"/>
    <col min="1292" max="1292" width="11.28515625" style="1" customWidth="1"/>
    <col min="1293" max="1293" width="12.7109375" style="1" customWidth="1"/>
    <col min="1294" max="1294" width="11.5703125" style="1" customWidth="1"/>
    <col min="1295" max="1295" width="12.42578125" style="1" customWidth="1"/>
    <col min="1296" max="1296" width="1.5703125" style="1" customWidth="1"/>
    <col min="1297" max="1297" width="11.42578125" style="1" customWidth="1"/>
    <col min="1298" max="1298" width="12.140625" style="1" customWidth="1"/>
    <col min="1299" max="1299" width="1.7109375" style="1" customWidth="1"/>
    <col min="1300" max="1300" width="13.5703125" style="1" customWidth="1"/>
    <col min="1301" max="1537" width="8.85546875" style="1"/>
    <col min="1538" max="1538" width="9.28515625" style="1" customWidth="1"/>
    <col min="1539" max="1539" width="1.7109375" style="1" customWidth="1"/>
    <col min="1540" max="1543" width="12" style="1" customWidth="1"/>
    <col min="1544" max="1544" width="11.85546875" style="1" customWidth="1"/>
    <col min="1545" max="1545" width="10.7109375" style="1" customWidth="1"/>
    <col min="1546" max="1546" width="10.5703125" style="1" customWidth="1"/>
    <col min="1547" max="1547" width="1.140625" style="1" customWidth="1"/>
    <col min="1548" max="1548" width="11.28515625" style="1" customWidth="1"/>
    <col min="1549" max="1549" width="12.7109375" style="1" customWidth="1"/>
    <col min="1550" max="1550" width="11.5703125" style="1" customWidth="1"/>
    <col min="1551" max="1551" width="12.42578125" style="1" customWidth="1"/>
    <col min="1552" max="1552" width="1.5703125" style="1" customWidth="1"/>
    <col min="1553" max="1553" width="11.42578125" style="1" customWidth="1"/>
    <col min="1554" max="1554" width="12.140625" style="1" customWidth="1"/>
    <col min="1555" max="1555" width="1.7109375" style="1" customWidth="1"/>
    <col min="1556" max="1556" width="13.5703125" style="1" customWidth="1"/>
    <col min="1557" max="1793" width="8.85546875" style="1"/>
    <col min="1794" max="1794" width="9.28515625" style="1" customWidth="1"/>
    <col min="1795" max="1795" width="1.7109375" style="1" customWidth="1"/>
    <col min="1796" max="1799" width="12" style="1" customWidth="1"/>
    <col min="1800" max="1800" width="11.85546875" style="1" customWidth="1"/>
    <col min="1801" max="1801" width="10.7109375" style="1" customWidth="1"/>
    <col min="1802" max="1802" width="10.5703125" style="1" customWidth="1"/>
    <col min="1803" max="1803" width="1.140625" style="1" customWidth="1"/>
    <col min="1804" max="1804" width="11.28515625" style="1" customWidth="1"/>
    <col min="1805" max="1805" width="12.7109375" style="1" customWidth="1"/>
    <col min="1806" max="1806" width="11.5703125" style="1" customWidth="1"/>
    <col min="1807" max="1807" width="12.42578125" style="1" customWidth="1"/>
    <col min="1808" max="1808" width="1.5703125" style="1" customWidth="1"/>
    <col min="1809" max="1809" width="11.42578125" style="1" customWidth="1"/>
    <col min="1810" max="1810" width="12.140625" style="1" customWidth="1"/>
    <col min="1811" max="1811" width="1.7109375" style="1" customWidth="1"/>
    <col min="1812" max="1812" width="13.5703125" style="1" customWidth="1"/>
    <col min="1813" max="2049" width="8.85546875" style="1"/>
    <col min="2050" max="2050" width="9.28515625" style="1" customWidth="1"/>
    <col min="2051" max="2051" width="1.7109375" style="1" customWidth="1"/>
    <col min="2052" max="2055" width="12" style="1" customWidth="1"/>
    <col min="2056" max="2056" width="11.85546875" style="1" customWidth="1"/>
    <col min="2057" max="2057" width="10.7109375" style="1" customWidth="1"/>
    <col min="2058" max="2058" width="10.5703125" style="1" customWidth="1"/>
    <col min="2059" max="2059" width="1.140625" style="1" customWidth="1"/>
    <col min="2060" max="2060" width="11.28515625" style="1" customWidth="1"/>
    <col min="2061" max="2061" width="12.7109375" style="1" customWidth="1"/>
    <col min="2062" max="2062" width="11.5703125" style="1" customWidth="1"/>
    <col min="2063" max="2063" width="12.42578125" style="1" customWidth="1"/>
    <col min="2064" max="2064" width="1.5703125" style="1" customWidth="1"/>
    <col min="2065" max="2065" width="11.42578125" style="1" customWidth="1"/>
    <col min="2066" max="2066" width="12.140625" style="1" customWidth="1"/>
    <col min="2067" max="2067" width="1.7109375" style="1" customWidth="1"/>
    <col min="2068" max="2068" width="13.5703125" style="1" customWidth="1"/>
    <col min="2069" max="2305" width="8.85546875" style="1"/>
    <col min="2306" max="2306" width="9.28515625" style="1" customWidth="1"/>
    <col min="2307" max="2307" width="1.7109375" style="1" customWidth="1"/>
    <col min="2308" max="2311" width="12" style="1" customWidth="1"/>
    <col min="2312" max="2312" width="11.85546875" style="1" customWidth="1"/>
    <col min="2313" max="2313" width="10.7109375" style="1" customWidth="1"/>
    <col min="2314" max="2314" width="10.5703125" style="1" customWidth="1"/>
    <col min="2315" max="2315" width="1.140625" style="1" customWidth="1"/>
    <col min="2316" max="2316" width="11.28515625" style="1" customWidth="1"/>
    <col min="2317" max="2317" width="12.7109375" style="1" customWidth="1"/>
    <col min="2318" max="2318" width="11.5703125" style="1" customWidth="1"/>
    <col min="2319" max="2319" width="12.42578125" style="1" customWidth="1"/>
    <col min="2320" max="2320" width="1.5703125" style="1" customWidth="1"/>
    <col min="2321" max="2321" width="11.42578125" style="1" customWidth="1"/>
    <col min="2322" max="2322" width="12.140625" style="1" customWidth="1"/>
    <col min="2323" max="2323" width="1.7109375" style="1" customWidth="1"/>
    <col min="2324" max="2324" width="13.5703125" style="1" customWidth="1"/>
    <col min="2325" max="2561" width="8.85546875" style="1"/>
    <col min="2562" max="2562" width="9.28515625" style="1" customWidth="1"/>
    <col min="2563" max="2563" width="1.7109375" style="1" customWidth="1"/>
    <col min="2564" max="2567" width="12" style="1" customWidth="1"/>
    <col min="2568" max="2568" width="11.85546875" style="1" customWidth="1"/>
    <col min="2569" max="2569" width="10.7109375" style="1" customWidth="1"/>
    <col min="2570" max="2570" width="10.5703125" style="1" customWidth="1"/>
    <col min="2571" max="2571" width="1.140625" style="1" customWidth="1"/>
    <col min="2572" max="2572" width="11.28515625" style="1" customWidth="1"/>
    <col min="2573" max="2573" width="12.7109375" style="1" customWidth="1"/>
    <col min="2574" max="2574" width="11.5703125" style="1" customWidth="1"/>
    <col min="2575" max="2575" width="12.42578125" style="1" customWidth="1"/>
    <col min="2576" max="2576" width="1.5703125" style="1" customWidth="1"/>
    <col min="2577" max="2577" width="11.42578125" style="1" customWidth="1"/>
    <col min="2578" max="2578" width="12.140625" style="1" customWidth="1"/>
    <col min="2579" max="2579" width="1.7109375" style="1" customWidth="1"/>
    <col min="2580" max="2580" width="13.5703125" style="1" customWidth="1"/>
    <col min="2581" max="2817" width="8.85546875" style="1"/>
    <col min="2818" max="2818" width="9.28515625" style="1" customWidth="1"/>
    <col min="2819" max="2819" width="1.7109375" style="1" customWidth="1"/>
    <col min="2820" max="2823" width="12" style="1" customWidth="1"/>
    <col min="2824" max="2824" width="11.85546875" style="1" customWidth="1"/>
    <col min="2825" max="2825" width="10.7109375" style="1" customWidth="1"/>
    <col min="2826" max="2826" width="10.5703125" style="1" customWidth="1"/>
    <col min="2827" max="2827" width="1.140625" style="1" customWidth="1"/>
    <col min="2828" max="2828" width="11.28515625" style="1" customWidth="1"/>
    <col min="2829" max="2829" width="12.7109375" style="1" customWidth="1"/>
    <col min="2830" max="2830" width="11.5703125" style="1" customWidth="1"/>
    <col min="2831" max="2831" width="12.42578125" style="1" customWidth="1"/>
    <col min="2832" max="2832" width="1.5703125" style="1" customWidth="1"/>
    <col min="2833" max="2833" width="11.42578125" style="1" customWidth="1"/>
    <col min="2834" max="2834" width="12.140625" style="1" customWidth="1"/>
    <col min="2835" max="2835" width="1.7109375" style="1" customWidth="1"/>
    <col min="2836" max="2836" width="13.5703125" style="1" customWidth="1"/>
    <col min="2837" max="3073" width="8.85546875" style="1"/>
    <col min="3074" max="3074" width="9.28515625" style="1" customWidth="1"/>
    <col min="3075" max="3075" width="1.7109375" style="1" customWidth="1"/>
    <col min="3076" max="3079" width="12" style="1" customWidth="1"/>
    <col min="3080" max="3080" width="11.85546875" style="1" customWidth="1"/>
    <col min="3081" max="3081" width="10.7109375" style="1" customWidth="1"/>
    <col min="3082" max="3082" width="10.5703125" style="1" customWidth="1"/>
    <col min="3083" max="3083" width="1.140625" style="1" customWidth="1"/>
    <col min="3084" max="3084" width="11.28515625" style="1" customWidth="1"/>
    <col min="3085" max="3085" width="12.7109375" style="1" customWidth="1"/>
    <col min="3086" max="3086" width="11.5703125" style="1" customWidth="1"/>
    <col min="3087" max="3087" width="12.42578125" style="1" customWidth="1"/>
    <col min="3088" max="3088" width="1.5703125" style="1" customWidth="1"/>
    <col min="3089" max="3089" width="11.42578125" style="1" customWidth="1"/>
    <col min="3090" max="3090" width="12.140625" style="1" customWidth="1"/>
    <col min="3091" max="3091" width="1.7109375" style="1" customWidth="1"/>
    <col min="3092" max="3092" width="13.5703125" style="1" customWidth="1"/>
    <col min="3093" max="3329" width="8.85546875" style="1"/>
    <col min="3330" max="3330" width="9.28515625" style="1" customWidth="1"/>
    <col min="3331" max="3331" width="1.7109375" style="1" customWidth="1"/>
    <col min="3332" max="3335" width="12" style="1" customWidth="1"/>
    <col min="3336" max="3336" width="11.85546875" style="1" customWidth="1"/>
    <col min="3337" max="3337" width="10.7109375" style="1" customWidth="1"/>
    <col min="3338" max="3338" width="10.5703125" style="1" customWidth="1"/>
    <col min="3339" max="3339" width="1.140625" style="1" customWidth="1"/>
    <col min="3340" max="3340" width="11.28515625" style="1" customWidth="1"/>
    <col min="3341" max="3341" width="12.7109375" style="1" customWidth="1"/>
    <col min="3342" max="3342" width="11.5703125" style="1" customWidth="1"/>
    <col min="3343" max="3343" width="12.42578125" style="1" customWidth="1"/>
    <col min="3344" max="3344" width="1.5703125" style="1" customWidth="1"/>
    <col min="3345" max="3345" width="11.42578125" style="1" customWidth="1"/>
    <col min="3346" max="3346" width="12.140625" style="1" customWidth="1"/>
    <col min="3347" max="3347" width="1.7109375" style="1" customWidth="1"/>
    <col min="3348" max="3348" width="13.5703125" style="1" customWidth="1"/>
    <col min="3349" max="3585" width="8.85546875" style="1"/>
    <col min="3586" max="3586" width="9.28515625" style="1" customWidth="1"/>
    <col min="3587" max="3587" width="1.7109375" style="1" customWidth="1"/>
    <col min="3588" max="3591" width="12" style="1" customWidth="1"/>
    <col min="3592" max="3592" width="11.85546875" style="1" customWidth="1"/>
    <col min="3593" max="3593" width="10.7109375" style="1" customWidth="1"/>
    <col min="3594" max="3594" width="10.5703125" style="1" customWidth="1"/>
    <col min="3595" max="3595" width="1.140625" style="1" customWidth="1"/>
    <col min="3596" max="3596" width="11.28515625" style="1" customWidth="1"/>
    <col min="3597" max="3597" width="12.7109375" style="1" customWidth="1"/>
    <col min="3598" max="3598" width="11.5703125" style="1" customWidth="1"/>
    <col min="3599" max="3599" width="12.42578125" style="1" customWidth="1"/>
    <col min="3600" max="3600" width="1.5703125" style="1" customWidth="1"/>
    <col min="3601" max="3601" width="11.42578125" style="1" customWidth="1"/>
    <col min="3602" max="3602" width="12.140625" style="1" customWidth="1"/>
    <col min="3603" max="3603" width="1.7109375" style="1" customWidth="1"/>
    <col min="3604" max="3604" width="13.5703125" style="1" customWidth="1"/>
    <col min="3605" max="3841" width="8.85546875" style="1"/>
    <col min="3842" max="3842" width="9.28515625" style="1" customWidth="1"/>
    <col min="3843" max="3843" width="1.7109375" style="1" customWidth="1"/>
    <col min="3844" max="3847" width="12" style="1" customWidth="1"/>
    <col min="3848" max="3848" width="11.85546875" style="1" customWidth="1"/>
    <col min="3849" max="3849" width="10.7109375" style="1" customWidth="1"/>
    <col min="3850" max="3850" width="10.5703125" style="1" customWidth="1"/>
    <col min="3851" max="3851" width="1.140625" style="1" customWidth="1"/>
    <col min="3852" max="3852" width="11.28515625" style="1" customWidth="1"/>
    <col min="3853" max="3853" width="12.7109375" style="1" customWidth="1"/>
    <col min="3854" max="3854" width="11.5703125" style="1" customWidth="1"/>
    <col min="3855" max="3855" width="12.42578125" style="1" customWidth="1"/>
    <col min="3856" max="3856" width="1.5703125" style="1" customWidth="1"/>
    <col min="3857" max="3857" width="11.42578125" style="1" customWidth="1"/>
    <col min="3858" max="3858" width="12.140625" style="1" customWidth="1"/>
    <col min="3859" max="3859" width="1.7109375" style="1" customWidth="1"/>
    <col min="3860" max="3860" width="13.5703125" style="1" customWidth="1"/>
    <col min="3861" max="4097" width="8.85546875" style="1"/>
    <col min="4098" max="4098" width="9.28515625" style="1" customWidth="1"/>
    <col min="4099" max="4099" width="1.7109375" style="1" customWidth="1"/>
    <col min="4100" max="4103" width="12" style="1" customWidth="1"/>
    <col min="4104" max="4104" width="11.85546875" style="1" customWidth="1"/>
    <col min="4105" max="4105" width="10.7109375" style="1" customWidth="1"/>
    <col min="4106" max="4106" width="10.5703125" style="1" customWidth="1"/>
    <col min="4107" max="4107" width="1.140625" style="1" customWidth="1"/>
    <col min="4108" max="4108" width="11.28515625" style="1" customWidth="1"/>
    <col min="4109" max="4109" width="12.7109375" style="1" customWidth="1"/>
    <col min="4110" max="4110" width="11.5703125" style="1" customWidth="1"/>
    <col min="4111" max="4111" width="12.42578125" style="1" customWidth="1"/>
    <col min="4112" max="4112" width="1.5703125" style="1" customWidth="1"/>
    <col min="4113" max="4113" width="11.42578125" style="1" customWidth="1"/>
    <col min="4114" max="4114" width="12.140625" style="1" customWidth="1"/>
    <col min="4115" max="4115" width="1.7109375" style="1" customWidth="1"/>
    <col min="4116" max="4116" width="13.5703125" style="1" customWidth="1"/>
    <col min="4117" max="4353" width="8.85546875" style="1"/>
    <col min="4354" max="4354" width="9.28515625" style="1" customWidth="1"/>
    <col min="4355" max="4355" width="1.7109375" style="1" customWidth="1"/>
    <col min="4356" max="4359" width="12" style="1" customWidth="1"/>
    <col min="4360" max="4360" width="11.85546875" style="1" customWidth="1"/>
    <col min="4361" max="4361" width="10.7109375" style="1" customWidth="1"/>
    <col min="4362" max="4362" width="10.5703125" style="1" customWidth="1"/>
    <col min="4363" max="4363" width="1.140625" style="1" customWidth="1"/>
    <col min="4364" max="4364" width="11.28515625" style="1" customWidth="1"/>
    <col min="4365" max="4365" width="12.7109375" style="1" customWidth="1"/>
    <col min="4366" max="4366" width="11.5703125" style="1" customWidth="1"/>
    <col min="4367" max="4367" width="12.42578125" style="1" customWidth="1"/>
    <col min="4368" max="4368" width="1.5703125" style="1" customWidth="1"/>
    <col min="4369" max="4369" width="11.42578125" style="1" customWidth="1"/>
    <col min="4370" max="4370" width="12.140625" style="1" customWidth="1"/>
    <col min="4371" max="4371" width="1.7109375" style="1" customWidth="1"/>
    <col min="4372" max="4372" width="13.5703125" style="1" customWidth="1"/>
    <col min="4373" max="4609" width="8.85546875" style="1"/>
    <col min="4610" max="4610" width="9.28515625" style="1" customWidth="1"/>
    <col min="4611" max="4611" width="1.7109375" style="1" customWidth="1"/>
    <col min="4612" max="4615" width="12" style="1" customWidth="1"/>
    <col min="4616" max="4616" width="11.85546875" style="1" customWidth="1"/>
    <col min="4617" max="4617" width="10.7109375" style="1" customWidth="1"/>
    <col min="4618" max="4618" width="10.5703125" style="1" customWidth="1"/>
    <col min="4619" max="4619" width="1.140625" style="1" customWidth="1"/>
    <col min="4620" max="4620" width="11.28515625" style="1" customWidth="1"/>
    <col min="4621" max="4621" width="12.7109375" style="1" customWidth="1"/>
    <col min="4622" max="4622" width="11.5703125" style="1" customWidth="1"/>
    <col min="4623" max="4623" width="12.42578125" style="1" customWidth="1"/>
    <col min="4624" max="4624" width="1.5703125" style="1" customWidth="1"/>
    <col min="4625" max="4625" width="11.42578125" style="1" customWidth="1"/>
    <col min="4626" max="4626" width="12.140625" style="1" customWidth="1"/>
    <col min="4627" max="4627" width="1.7109375" style="1" customWidth="1"/>
    <col min="4628" max="4628" width="13.5703125" style="1" customWidth="1"/>
    <col min="4629" max="4865" width="8.85546875" style="1"/>
    <col min="4866" max="4866" width="9.28515625" style="1" customWidth="1"/>
    <col min="4867" max="4867" width="1.7109375" style="1" customWidth="1"/>
    <col min="4868" max="4871" width="12" style="1" customWidth="1"/>
    <col min="4872" max="4872" width="11.85546875" style="1" customWidth="1"/>
    <col min="4873" max="4873" width="10.7109375" style="1" customWidth="1"/>
    <col min="4874" max="4874" width="10.5703125" style="1" customWidth="1"/>
    <col min="4875" max="4875" width="1.140625" style="1" customWidth="1"/>
    <col min="4876" max="4876" width="11.28515625" style="1" customWidth="1"/>
    <col min="4877" max="4877" width="12.7109375" style="1" customWidth="1"/>
    <col min="4878" max="4878" width="11.5703125" style="1" customWidth="1"/>
    <col min="4879" max="4879" width="12.42578125" style="1" customWidth="1"/>
    <col min="4880" max="4880" width="1.5703125" style="1" customWidth="1"/>
    <col min="4881" max="4881" width="11.42578125" style="1" customWidth="1"/>
    <col min="4882" max="4882" width="12.140625" style="1" customWidth="1"/>
    <col min="4883" max="4883" width="1.7109375" style="1" customWidth="1"/>
    <col min="4884" max="4884" width="13.5703125" style="1" customWidth="1"/>
    <col min="4885" max="5121" width="8.85546875" style="1"/>
    <col min="5122" max="5122" width="9.28515625" style="1" customWidth="1"/>
    <col min="5123" max="5123" width="1.7109375" style="1" customWidth="1"/>
    <col min="5124" max="5127" width="12" style="1" customWidth="1"/>
    <col min="5128" max="5128" width="11.85546875" style="1" customWidth="1"/>
    <col min="5129" max="5129" width="10.7109375" style="1" customWidth="1"/>
    <col min="5130" max="5130" width="10.5703125" style="1" customWidth="1"/>
    <col min="5131" max="5131" width="1.140625" style="1" customWidth="1"/>
    <col min="5132" max="5132" width="11.28515625" style="1" customWidth="1"/>
    <col min="5133" max="5133" width="12.7109375" style="1" customWidth="1"/>
    <col min="5134" max="5134" width="11.5703125" style="1" customWidth="1"/>
    <col min="5135" max="5135" width="12.42578125" style="1" customWidth="1"/>
    <col min="5136" max="5136" width="1.5703125" style="1" customWidth="1"/>
    <col min="5137" max="5137" width="11.42578125" style="1" customWidth="1"/>
    <col min="5138" max="5138" width="12.140625" style="1" customWidth="1"/>
    <col min="5139" max="5139" width="1.7109375" style="1" customWidth="1"/>
    <col min="5140" max="5140" width="13.5703125" style="1" customWidth="1"/>
    <col min="5141" max="5377" width="8.85546875" style="1"/>
    <col min="5378" max="5378" width="9.28515625" style="1" customWidth="1"/>
    <col min="5379" max="5379" width="1.7109375" style="1" customWidth="1"/>
    <col min="5380" max="5383" width="12" style="1" customWidth="1"/>
    <col min="5384" max="5384" width="11.85546875" style="1" customWidth="1"/>
    <col min="5385" max="5385" width="10.7109375" style="1" customWidth="1"/>
    <col min="5386" max="5386" width="10.5703125" style="1" customWidth="1"/>
    <col min="5387" max="5387" width="1.140625" style="1" customWidth="1"/>
    <col min="5388" max="5388" width="11.28515625" style="1" customWidth="1"/>
    <col min="5389" max="5389" width="12.7109375" style="1" customWidth="1"/>
    <col min="5390" max="5390" width="11.5703125" style="1" customWidth="1"/>
    <col min="5391" max="5391" width="12.42578125" style="1" customWidth="1"/>
    <col min="5392" max="5392" width="1.5703125" style="1" customWidth="1"/>
    <col min="5393" max="5393" width="11.42578125" style="1" customWidth="1"/>
    <col min="5394" max="5394" width="12.140625" style="1" customWidth="1"/>
    <col min="5395" max="5395" width="1.7109375" style="1" customWidth="1"/>
    <col min="5396" max="5396" width="13.5703125" style="1" customWidth="1"/>
    <col min="5397" max="5633" width="8.85546875" style="1"/>
    <col min="5634" max="5634" width="9.28515625" style="1" customWidth="1"/>
    <col min="5635" max="5635" width="1.7109375" style="1" customWidth="1"/>
    <col min="5636" max="5639" width="12" style="1" customWidth="1"/>
    <col min="5640" max="5640" width="11.85546875" style="1" customWidth="1"/>
    <col min="5641" max="5641" width="10.7109375" style="1" customWidth="1"/>
    <col min="5642" max="5642" width="10.5703125" style="1" customWidth="1"/>
    <col min="5643" max="5643" width="1.140625" style="1" customWidth="1"/>
    <col min="5644" max="5644" width="11.28515625" style="1" customWidth="1"/>
    <col min="5645" max="5645" width="12.7109375" style="1" customWidth="1"/>
    <col min="5646" max="5646" width="11.5703125" style="1" customWidth="1"/>
    <col min="5647" max="5647" width="12.42578125" style="1" customWidth="1"/>
    <col min="5648" max="5648" width="1.5703125" style="1" customWidth="1"/>
    <col min="5649" max="5649" width="11.42578125" style="1" customWidth="1"/>
    <col min="5650" max="5650" width="12.140625" style="1" customWidth="1"/>
    <col min="5651" max="5651" width="1.7109375" style="1" customWidth="1"/>
    <col min="5652" max="5652" width="13.5703125" style="1" customWidth="1"/>
    <col min="5653" max="5889" width="8.85546875" style="1"/>
    <col min="5890" max="5890" width="9.28515625" style="1" customWidth="1"/>
    <col min="5891" max="5891" width="1.7109375" style="1" customWidth="1"/>
    <col min="5892" max="5895" width="12" style="1" customWidth="1"/>
    <col min="5896" max="5896" width="11.85546875" style="1" customWidth="1"/>
    <col min="5897" max="5897" width="10.7109375" style="1" customWidth="1"/>
    <col min="5898" max="5898" width="10.5703125" style="1" customWidth="1"/>
    <col min="5899" max="5899" width="1.140625" style="1" customWidth="1"/>
    <col min="5900" max="5900" width="11.28515625" style="1" customWidth="1"/>
    <col min="5901" max="5901" width="12.7109375" style="1" customWidth="1"/>
    <col min="5902" max="5902" width="11.5703125" style="1" customWidth="1"/>
    <col min="5903" max="5903" width="12.42578125" style="1" customWidth="1"/>
    <col min="5904" max="5904" width="1.5703125" style="1" customWidth="1"/>
    <col min="5905" max="5905" width="11.42578125" style="1" customWidth="1"/>
    <col min="5906" max="5906" width="12.140625" style="1" customWidth="1"/>
    <col min="5907" max="5907" width="1.7109375" style="1" customWidth="1"/>
    <col min="5908" max="5908" width="13.5703125" style="1" customWidth="1"/>
    <col min="5909" max="6145" width="8.85546875" style="1"/>
    <col min="6146" max="6146" width="9.28515625" style="1" customWidth="1"/>
    <col min="6147" max="6147" width="1.7109375" style="1" customWidth="1"/>
    <col min="6148" max="6151" width="12" style="1" customWidth="1"/>
    <col min="6152" max="6152" width="11.85546875" style="1" customWidth="1"/>
    <col min="6153" max="6153" width="10.7109375" style="1" customWidth="1"/>
    <col min="6154" max="6154" width="10.5703125" style="1" customWidth="1"/>
    <col min="6155" max="6155" width="1.140625" style="1" customWidth="1"/>
    <col min="6156" max="6156" width="11.28515625" style="1" customWidth="1"/>
    <col min="6157" max="6157" width="12.7109375" style="1" customWidth="1"/>
    <col min="6158" max="6158" width="11.5703125" style="1" customWidth="1"/>
    <col min="6159" max="6159" width="12.42578125" style="1" customWidth="1"/>
    <col min="6160" max="6160" width="1.5703125" style="1" customWidth="1"/>
    <col min="6161" max="6161" width="11.42578125" style="1" customWidth="1"/>
    <col min="6162" max="6162" width="12.140625" style="1" customWidth="1"/>
    <col min="6163" max="6163" width="1.7109375" style="1" customWidth="1"/>
    <col min="6164" max="6164" width="13.5703125" style="1" customWidth="1"/>
    <col min="6165" max="6401" width="8.85546875" style="1"/>
    <col min="6402" max="6402" width="9.28515625" style="1" customWidth="1"/>
    <col min="6403" max="6403" width="1.7109375" style="1" customWidth="1"/>
    <col min="6404" max="6407" width="12" style="1" customWidth="1"/>
    <col min="6408" max="6408" width="11.85546875" style="1" customWidth="1"/>
    <col min="6409" max="6409" width="10.7109375" style="1" customWidth="1"/>
    <col min="6410" max="6410" width="10.5703125" style="1" customWidth="1"/>
    <col min="6411" max="6411" width="1.140625" style="1" customWidth="1"/>
    <col min="6412" max="6412" width="11.28515625" style="1" customWidth="1"/>
    <col min="6413" max="6413" width="12.7109375" style="1" customWidth="1"/>
    <col min="6414" max="6414" width="11.5703125" style="1" customWidth="1"/>
    <col min="6415" max="6415" width="12.42578125" style="1" customWidth="1"/>
    <col min="6416" max="6416" width="1.5703125" style="1" customWidth="1"/>
    <col min="6417" max="6417" width="11.42578125" style="1" customWidth="1"/>
    <col min="6418" max="6418" width="12.140625" style="1" customWidth="1"/>
    <col min="6419" max="6419" width="1.7109375" style="1" customWidth="1"/>
    <col min="6420" max="6420" width="13.5703125" style="1" customWidth="1"/>
    <col min="6421" max="6657" width="8.85546875" style="1"/>
    <col min="6658" max="6658" width="9.28515625" style="1" customWidth="1"/>
    <col min="6659" max="6659" width="1.7109375" style="1" customWidth="1"/>
    <col min="6660" max="6663" width="12" style="1" customWidth="1"/>
    <col min="6664" max="6664" width="11.85546875" style="1" customWidth="1"/>
    <col min="6665" max="6665" width="10.7109375" style="1" customWidth="1"/>
    <col min="6666" max="6666" width="10.5703125" style="1" customWidth="1"/>
    <col min="6667" max="6667" width="1.140625" style="1" customWidth="1"/>
    <col min="6668" max="6668" width="11.28515625" style="1" customWidth="1"/>
    <col min="6669" max="6669" width="12.7109375" style="1" customWidth="1"/>
    <col min="6670" max="6670" width="11.5703125" style="1" customWidth="1"/>
    <col min="6671" max="6671" width="12.42578125" style="1" customWidth="1"/>
    <col min="6672" max="6672" width="1.5703125" style="1" customWidth="1"/>
    <col min="6673" max="6673" width="11.42578125" style="1" customWidth="1"/>
    <col min="6674" max="6674" width="12.140625" style="1" customWidth="1"/>
    <col min="6675" max="6675" width="1.7109375" style="1" customWidth="1"/>
    <col min="6676" max="6676" width="13.5703125" style="1" customWidth="1"/>
    <col min="6677" max="6913" width="8.85546875" style="1"/>
    <col min="6914" max="6914" width="9.28515625" style="1" customWidth="1"/>
    <col min="6915" max="6915" width="1.7109375" style="1" customWidth="1"/>
    <col min="6916" max="6919" width="12" style="1" customWidth="1"/>
    <col min="6920" max="6920" width="11.85546875" style="1" customWidth="1"/>
    <col min="6921" max="6921" width="10.7109375" style="1" customWidth="1"/>
    <col min="6922" max="6922" width="10.5703125" style="1" customWidth="1"/>
    <col min="6923" max="6923" width="1.140625" style="1" customWidth="1"/>
    <col min="6924" max="6924" width="11.28515625" style="1" customWidth="1"/>
    <col min="6925" max="6925" width="12.7109375" style="1" customWidth="1"/>
    <col min="6926" max="6926" width="11.5703125" style="1" customWidth="1"/>
    <col min="6927" max="6927" width="12.42578125" style="1" customWidth="1"/>
    <col min="6928" max="6928" width="1.5703125" style="1" customWidth="1"/>
    <col min="6929" max="6929" width="11.42578125" style="1" customWidth="1"/>
    <col min="6930" max="6930" width="12.140625" style="1" customWidth="1"/>
    <col min="6931" max="6931" width="1.7109375" style="1" customWidth="1"/>
    <col min="6932" max="6932" width="13.5703125" style="1" customWidth="1"/>
    <col min="6933" max="7169" width="8.85546875" style="1"/>
    <col min="7170" max="7170" width="9.28515625" style="1" customWidth="1"/>
    <col min="7171" max="7171" width="1.7109375" style="1" customWidth="1"/>
    <col min="7172" max="7175" width="12" style="1" customWidth="1"/>
    <col min="7176" max="7176" width="11.85546875" style="1" customWidth="1"/>
    <col min="7177" max="7177" width="10.7109375" style="1" customWidth="1"/>
    <col min="7178" max="7178" width="10.5703125" style="1" customWidth="1"/>
    <col min="7179" max="7179" width="1.140625" style="1" customWidth="1"/>
    <col min="7180" max="7180" width="11.28515625" style="1" customWidth="1"/>
    <col min="7181" max="7181" width="12.7109375" style="1" customWidth="1"/>
    <col min="7182" max="7182" width="11.5703125" style="1" customWidth="1"/>
    <col min="7183" max="7183" width="12.42578125" style="1" customWidth="1"/>
    <col min="7184" max="7184" width="1.5703125" style="1" customWidth="1"/>
    <col min="7185" max="7185" width="11.42578125" style="1" customWidth="1"/>
    <col min="7186" max="7186" width="12.140625" style="1" customWidth="1"/>
    <col min="7187" max="7187" width="1.7109375" style="1" customWidth="1"/>
    <col min="7188" max="7188" width="13.5703125" style="1" customWidth="1"/>
    <col min="7189" max="7425" width="8.85546875" style="1"/>
    <col min="7426" max="7426" width="9.28515625" style="1" customWidth="1"/>
    <col min="7427" max="7427" width="1.7109375" style="1" customWidth="1"/>
    <col min="7428" max="7431" width="12" style="1" customWidth="1"/>
    <col min="7432" max="7432" width="11.85546875" style="1" customWidth="1"/>
    <col min="7433" max="7433" width="10.7109375" style="1" customWidth="1"/>
    <col min="7434" max="7434" width="10.5703125" style="1" customWidth="1"/>
    <col min="7435" max="7435" width="1.140625" style="1" customWidth="1"/>
    <col min="7436" max="7436" width="11.28515625" style="1" customWidth="1"/>
    <col min="7437" max="7437" width="12.7109375" style="1" customWidth="1"/>
    <col min="7438" max="7438" width="11.5703125" style="1" customWidth="1"/>
    <col min="7439" max="7439" width="12.42578125" style="1" customWidth="1"/>
    <col min="7440" max="7440" width="1.5703125" style="1" customWidth="1"/>
    <col min="7441" max="7441" width="11.42578125" style="1" customWidth="1"/>
    <col min="7442" max="7442" width="12.140625" style="1" customWidth="1"/>
    <col min="7443" max="7443" width="1.7109375" style="1" customWidth="1"/>
    <col min="7444" max="7444" width="13.5703125" style="1" customWidth="1"/>
    <col min="7445" max="7681" width="8.85546875" style="1"/>
    <col min="7682" max="7682" width="9.28515625" style="1" customWidth="1"/>
    <col min="7683" max="7683" width="1.7109375" style="1" customWidth="1"/>
    <col min="7684" max="7687" width="12" style="1" customWidth="1"/>
    <col min="7688" max="7688" width="11.85546875" style="1" customWidth="1"/>
    <col min="7689" max="7689" width="10.7109375" style="1" customWidth="1"/>
    <col min="7690" max="7690" width="10.5703125" style="1" customWidth="1"/>
    <col min="7691" max="7691" width="1.140625" style="1" customWidth="1"/>
    <col min="7692" max="7692" width="11.28515625" style="1" customWidth="1"/>
    <col min="7693" max="7693" width="12.7109375" style="1" customWidth="1"/>
    <col min="7694" max="7694" width="11.5703125" style="1" customWidth="1"/>
    <col min="7695" max="7695" width="12.42578125" style="1" customWidth="1"/>
    <col min="7696" max="7696" width="1.5703125" style="1" customWidth="1"/>
    <col min="7697" max="7697" width="11.42578125" style="1" customWidth="1"/>
    <col min="7698" max="7698" width="12.140625" style="1" customWidth="1"/>
    <col min="7699" max="7699" width="1.7109375" style="1" customWidth="1"/>
    <col min="7700" max="7700" width="13.5703125" style="1" customWidth="1"/>
    <col min="7701" max="7937" width="8.85546875" style="1"/>
    <col min="7938" max="7938" width="9.28515625" style="1" customWidth="1"/>
    <col min="7939" max="7939" width="1.7109375" style="1" customWidth="1"/>
    <col min="7940" max="7943" width="12" style="1" customWidth="1"/>
    <col min="7944" max="7944" width="11.85546875" style="1" customWidth="1"/>
    <col min="7945" max="7945" width="10.7109375" style="1" customWidth="1"/>
    <col min="7946" max="7946" width="10.5703125" style="1" customWidth="1"/>
    <col min="7947" max="7947" width="1.140625" style="1" customWidth="1"/>
    <col min="7948" max="7948" width="11.28515625" style="1" customWidth="1"/>
    <col min="7949" max="7949" width="12.7109375" style="1" customWidth="1"/>
    <col min="7950" max="7950" width="11.5703125" style="1" customWidth="1"/>
    <col min="7951" max="7951" width="12.42578125" style="1" customWidth="1"/>
    <col min="7952" max="7952" width="1.5703125" style="1" customWidth="1"/>
    <col min="7953" max="7953" width="11.42578125" style="1" customWidth="1"/>
    <col min="7954" max="7954" width="12.140625" style="1" customWidth="1"/>
    <col min="7955" max="7955" width="1.7109375" style="1" customWidth="1"/>
    <col min="7956" max="7956" width="13.5703125" style="1" customWidth="1"/>
    <col min="7957" max="8193" width="8.85546875" style="1"/>
    <col min="8194" max="8194" width="9.28515625" style="1" customWidth="1"/>
    <col min="8195" max="8195" width="1.7109375" style="1" customWidth="1"/>
    <col min="8196" max="8199" width="12" style="1" customWidth="1"/>
    <col min="8200" max="8200" width="11.85546875" style="1" customWidth="1"/>
    <col min="8201" max="8201" width="10.7109375" style="1" customWidth="1"/>
    <col min="8202" max="8202" width="10.5703125" style="1" customWidth="1"/>
    <col min="8203" max="8203" width="1.140625" style="1" customWidth="1"/>
    <col min="8204" max="8204" width="11.28515625" style="1" customWidth="1"/>
    <col min="8205" max="8205" width="12.7109375" style="1" customWidth="1"/>
    <col min="8206" max="8206" width="11.5703125" style="1" customWidth="1"/>
    <col min="8207" max="8207" width="12.42578125" style="1" customWidth="1"/>
    <col min="8208" max="8208" width="1.5703125" style="1" customWidth="1"/>
    <col min="8209" max="8209" width="11.42578125" style="1" customWidth="1"/>
    <col min="8210" max="8210" width="12.140625" style="1" customWidth="1"/>
    <col min="8211" max="8211" width="1.7109375" style="1" customWidth="1"/>
    <col min="8212" max="8212" width="13.5703125" style="1" customWidth="1"/>
    <col min="8213" max="8449" width="8.85546875" style="1"/>
    <col min="8450" max="8450" width="9.28515625" style="1" customWidth="1"/>
    <col min="8451" max="8451" width="1.7109375" style="1" customWidth="1"/>
    <col min="8452" max="8455" width="12" style="1" customWidth="1"/>
    <col min="8456" max="8456" width="11.85546875" style="1" customWidth="1"/>
    <col min="8457" max="8457" width="10.7109375" style="1" customWidth="1"/>
    <col min="8458" max="8458" width="10.5703125" style="1" customWidth="1"/>
    <col min="8459" max="8459" width="1.140625" style="1" customWidth="1"/>
    <col min="8460" max="8460" width="11.28515625" style="1" customWidth="1"/>
    <col min="8461" max="8461" width="12.7109375" style="1" customWidth="1"/>
    <col min="8462" max="8462" width="11.5703125" style="1" customWidth="1"/>
    <col min="8463" max="8463" width="12.42578125" style="1" customWidth="1"/>
    <col min="8464" max="8464" width="1.5703125" style="1" customWidth="1"/>
    <col min="8465" max="8465" width="11.42578125" style="1" customWidth="1"/>
    <col min="8466" max="8466" width="12.140625" style="1" customWidth="1"/>
    <col min="8467" max="8467" width="1.7109375" style="1" customWidth="1"/>
    <col min="8468" max="8468" width="13.5703125" style="1" customWidth="1"/>
    <col min="8469" max="8705" width="8.85546875" style="1"/>
    <col min="8706" max="8706" width="9.28515625" style="1" customWidth="1"/>
    <col min="8707" max="8707" width="1.7109375" style="1" customWidth="1"/>
    <col min="8708" max="8711" width="12" style="1" customWidth="1"/>
    <col min="8712" max="8712" width="11.85546875" style="1" customWidth="1"/>
    <col min="8713" max="8713" width="10.7109375" style="1" customWidth="1"/>
    <col min="8714" max="8714" width="10.5703125" style="1" customWidth="1"/>
    <col min="8715" max="8715" width="1.140625" style="1" customWidth="1"/>
    <col min="8716" max="8716" width="11.28515625" style="1" customWidth="1"/>
    <col min="8717" max="8717" width="12.7109375" style="1" customWidth="1"/>
    <col min="8718" max="8718" width="11.5703125" style="1" customWidth="1"/>
    <col min="8719" max="8719" width="12.42578125" style="1" customWidth="1"/>
    <col min="8720" max="8720" width="1.5703125" style="1" customWidth="1"/>
    <col min="8721" max="8721" width="11.42578125" style="1" customWidth="1"/>
    <col min="8722" max="8722" width="12.140625" style="1" customWidth="1"/>
    <col min="8723" max="8723" width="1.7109375" style="1" customWidth="1"/>
    <col min="8724" max="8724" width="13.5703125" style="1" customWidth="1"/>
    <col min="8725" max="8961" width="8.85546875" style="1"/>
    <col min="8962" max="8962" width="9.28515625" style="1" customWidth="1"/>
    <col min="8963" max="8963" width="1.7109375" style="1" customWidth="1"/>
    <col min="8964" max="8967" width="12" style="1" customWidth="1"/>
    <col min="8968" max="8968" width="11.85546875" style="1" customWidth="1"/>
    <col min="8969" max="8969" width="10.7109375" style="1" customWidth="1"/>
    <col min="8970" max="8970" width="10.5703125" style="1" customWidth="1"/>
    <col min="8971" max="8971" width="1.140625" style="1" customWidth="1"/>
    <col min="8972" max="8972" width="11.28515625" style="1" customWidth="1"/>
    <col min="8973" max="8973" width="12.7109375" style="1" customWidth="1"/>
    <col min="8974" max="8974" width="11.5703125" style="1" customWidth="1"/>
    <col min="8975" max="8975" width="12.42578125" style="1" customWidth="1"/>
    <col min="8976" max="8976" width="1.5703125" style="1" customWidth="1"/>
    <col min="8977" max="8977" width="11.42578125" style="1" customWidth="1"/>
    <col min="8978" max="8978" width="12.140625" style="1" customWidth="1"/>
    <col min="8979" max="8979" width="1.7109375" style="1" customWidth="1"/>
    <col min="8980" max="8980" width="13.5703125" style="1" customWidth="1"/>
    <col min="8981" max="9217" width="8.85546875" style="1"/>
    <col min="9218" max="9218" width="9.28515625" style="1" customWidth="1"/>
    <col min="9219" max="9219" width="1.7109375" style="1" customWidth="1"/>
    <col min="9220" max="9223" width="12" style="1" customWidth="1"/>
    <col min="9224" max="9224" width="11.85546875" style="1" customWidth="1"/>
    <col min="9225" max="9225" width="10.7109375" style="1" customWidth="1"/>
    <col min="9226" max="9226" width="10.5703125" style="1" customWidth="1"/>
    <col min="9227" max="9227" width="1.140625" style="1" customWidth="1"/>
    <col min="9228" max="9228" width="11.28515625" style="1" customWidth="1"/>
    <col min="9229" max="9229" width="12.7109375" style="1" customWidth="1"/>
    <col min="9230" max="9230" width="11.5703125" style="1" customWidth="1"/>
    <col min="9231" max="9231" width="12.42578125" style="1" customWidth="1"/>
    <col min="9232" max="9232" width="1.5703125" style="1" customWidth="1"/>
    <col min="9233" max="9233" width="11.42578125" style="1" customWidth="1"/>
    <col min="9234" max="9234" width="12.140625" style="1" customWidth="1"/>
    <col min="9235" max="9235" width="1.7109375" style="1" customWidth="1"/>
    <col min="9236" max="9236" width="13.5703125" style="1" customWidth="1"/>
    <col min="9237" max="9473" width="8.85546875" style="1"/>
    <col min="9474" max="9474" width="9.28515625" style="1" customWidth="1"/>
    <col min="9475" max="9475" width="1.7109375" style="1" customWidth="1"/>
    <col min="9476" max="9479" width="12" style="1" customWidth="1"/>
    <col min="9480" max="9480" width="11.85546875" style="1" customWidth="1"/>
    <col min="9481" max="9481" width="10.7109375" style="1" customWidth="1"/>
    <col min="9482" max="9482" width="10.5703125" style="1" customWidth="1"/>
    <col min="9483" max="9483" width="1.140625" style="1" customWidth="1"/>
    <col min="9484" max="9484" width="11.28515625" style="1" customWidth="1"/>
    <col min="9485" max="9485" width="12.7109375" style="1" customWidth="1"/>
    <col min="9486" max="9486" width="11.5703125" style="1" customWidth="1"/>
    <col min="9487" max="9487" width="12.42578125" style="1" customWidth="1"/>
    <col min="9488" max="9488" width="1.5703125" style="1" customWidth="1"/>
    <col min="9489" max="9489" width="11.42578125" style="1" customWidth="1"/>
    <col min="9490" max="9490" width="12.140625" style="1" customWidth="1"/>
    <col min="9491" max="9491" width="1.7109375" style="1" customWidth="1"/>
    <col min="9492" max="9492" width="13.5703125" style="1" customWidth="1"/>
    <col min="9493" max="9729" width="8.85546875" style="1"/>
    <col min="9730" max="9730" width="9.28515625" style="1" customWidth="1"/>
    <col min="9731" max="9731" width="1.7109375" style="1" customWidth="1"/>
    <col min="9732" max="9735" width="12" style="1" customWidth="1"/>
    <col min="9736" max="9736" width="11.85546875" style="1" customWidth="1"/>
    <col min="9737" max="9737" width="10.7109375" style="1" customWidth="1"/>
    <col min="9738" max="9738" width="10.5703125" style="1" customWidth="1"/>
    <col min="9739" max="9739" width="1.140625" style="1" customWidth="1"/>
    <col min="9740" max="9740" width="11.28515625" style="1" customWidth="1"/>
    <col min="9741" max="9741" width="12.7109375" style="1" customWidth="1"/>
    <col min="9742" max="9742" width="11.5703125" style="1" customWidth="1"/>
    <col min="9743" max="9743" width="12.42578125" style="1" customWidth="1"/>
    <col min="9744" max="9744" width="1.5703125" style="1" customWidth="1"/>
    <col min="9745" max="9745" width="11.42578125" style="1" customWidth="1"/>
    <col min="9746" max="9746" width="12.140625" style="1" customWidth="1"/>
    <col min="9747" max="9747" width="1.7109375" style="1" customWidth="1"/>
    <col min="9748" max="9748" width="13.5703125" style="1" customWidth="1"/>
    <col min="9749" max="9985" width="8.85546875" style="1"/>
    <col min="9986" max="9986" width="9.28515625" style="1" customWidth="1"/>
    <col min="9987" max="9987" width="1.7109375" style="1" customWidth="1"/>
    <col min="9988" max="9991" width="12" style="1" customWidth="1"/>
    <col min="9992" max="9992" width="11.85546875" style="1" customWidth="1"/>
    <col min="9993" max="9993" width="10.7109375" style="1" customWidth="1"/>
    <col min="9994" max="9994" width="10.5703125" style="1" customWidth="1"/>
    <col min="9995" max="9995" width="1.140625" style="1" customWidth="1"/>
    <col min="9996" max="9996" width="11.28515625" style="1" customWidth="1"/>
    <col min="9997" max="9997" width="12.7109375" style="1" customWidth="1"/>
    <col min="9998" max="9998" width="11.5703125" style="1" customWidth="1"/>
    <col min="9999" max="9999" width="12.42578125" style="1" customWidth="1"/>
    <col min="10000" max="10000" width="1.5703125" style="1" customWidth="1"/>
    <col min="10001" max="10001" width="11.42578125" style="1" customWidth="1"/>
    <col min="10002" max="10002" width="12.140625" style="1" customWidth="1"/>
    <col min="10003" max="10003" width="1.7109375" style="1" customWidth="1"/>
    <col min="10004" max="10004" width="13.5703125" style="1" customWidth="1"/>
    <col min="10005" max="10241" width="8.85546875" style="1"/>
    <col min="10242" max="10242" width="9.28515625" style="1" customWidth="1"/>
    <col min="10243" max="10243" width="1.7109375" style="1" customWidth="1"/>
    <col min="10244" max="10247" width="12" style="1" customWidth="1"/>
    <col min="10248" max="10248" width="11.85546875" style="1" customWidth="1"/>
    <col min="10249" max="10249" width="10.7109375" style="1" customWidth="1"/>
    <col min="10250" max="10250" width="10.5703125" style="1" customWidth="1"/>
    <col min="10251" max="10251" width="1.140625" style="1" customWidth="1"/>
    <col min="10252" max="10252" width="11.28515625" style="1" customWidth="1"/>
    <col min="10253" max="10253" width="12.7109375" style="1" customWidth="1"/>
    <col min="10254" max="10254" width="11.5703125" style="1" customWidth="1"/>
    <col min="10255" max="10255" width="12.42578125" style="1" customWidth="1"/>
    <col min="10256" max="10256" width="1.5703125" style="1" customWidth="1"/>
    <col min="10257" max="10257" width="11.42578125" style="1" customWidth="1"/>
    <col min="10258" max="10258" width="12.140625" style="1" customWidth="1"/>
    <col min="10259" max="10259" width="1.7109375" style="1" customWidth="1"/>
    <col min="10260" max="10260" width="13.5703125" style="1" customWidth="1"/>
    <col min="10261" max="10497" width="8.85546875" style="1"/>
    <col min="10498" max="10498" width="9.28515625" style="1" customWidth="1"/>
    <col min="10499" max="10499" width="1.7109375" style="1" customWidth="1"/>
    <col min="10500" max="10503" width="12" style="1" customWidth="1"/>
    <col min="10504" max="10504" width="11.85546875" style="1" customWidth="1"/>
    <col min="10505" max="10505" width="10.7109375" style="1" customWidth="1"/>
    <col min="10506" max="10506" width="10.5703125" style="1" customWidth="1"/>
    <col min="10507" max="10507" width="1.140625" style="1" customWidth="1"/>
    <col min="10508" max="10508" width="11.28515625" style="1" customWidth="1"/>
    <col min="10509" max="10509" width="12.7109375" style="1" customWidth="1"/>
    <col min="10510" max="10510" width="11.5703125" style="1" customWidth="1"/>
    <col min="10511" max="10511" width="12.42578125" style="1" customWidth="1"/>
    <col min="10512" max="10512" width="1.5703125" style="1" customWidth="1"/>
    <col min="10513" max="10513" width="11.42578125" style="1" customWidth="1"/>
    <col min="10514" max="10514" width="12.140625" style="1" customWidth="1"/>
    <col min="10515" max="10515" width="1.7109375" style="1" customWidth="1"/>
    <col min="10516" max="10516" width="13.5703125" style="1" customWidth="1"/>
    <col min="10517" max="10753" width="8.85546875" style="1"/>
    <col min="10754" max="10754" width="9.28515625" style="1" customWidth="1"/>
    <col min="10755" max="10755" width="1.7109375" style="1" customWidth="1"/>
    <col min="10756" max="10759" width="12" style="1" customWidth="1"/>
    <col min="10760" max="10760" width="11.85546875" style="1" customWidth="1"/>
    <col min="10761" max="10761" width="10.7109375" style="1" customWidth="1"/>
    <col min="10762" max="10762" width="10.5703125" style="1" customWidth="1"/>
    <col min="10763" max="10763" width="1.140625" style="1" customWidth="1"/>
    <col min="10764" max="10764" width="11.28515625" style="1" customWidth="1"/>
    <col min="10765" max="10765" width="12.7109375" style="1" customWidth="1"/>
    <col min="10766" max="10766" width="11.5703125" style="1" customWidth="1"/>
    <col min="10767" max="10767" width="12.42578125" style="1" customWidth="1"/>
    <col min="10768" max="10768" width="1.5703125" style="1" customWidth="1"/>
    <col min="10769" max="10769" width="11.42578125" style="1" customWidth="1"/>
    <col min="10770" max="10770" width="12.140625" style="1" customWidth="1"/>
    <col min="10771" max="10771" width="1.7109375" style="1" customWidth="1"/>
    <col min="10772" max="10772" width="13.5703125" style="1" customWidth="1"/>
    <col min="10773" max="11009" width="8.85546875" style="1"/>
    <col min="11010" max="11010" width="9.28515625" style="1" customWidth="1"/>
    <col min="11011" max="11011" width="1.7109375" style="1" customWidth="1"/>
    <col min="11012" max="11015" width="12" style="1" customWidth="1"/>
    <col min="11016" max="11016" width="11.85546875" style="1" customWidth="1"/>
    <col min="11017" max="11017" width="10.7109375" style="1" customWidth="1"/>
    <col min="11018" max="11018" width="10.5703125" style="1" customWidth="1"/>
    <col min="11019" max="11019" width="1.140625" style="1" customWidth="1"/>
    <col min="11020" max="11020" width="11.28515625" style="1" customWidth="1"/>
    <col min="11021" max="11021" width="12.7109375" style="1" customWidth="1"/>
    <col min="11022" max="11022" width="11.5703125" style="1" customWidth="1"/>
    <col min="11023" max="11023" width="12.42578125" style="1" customWidth="1"/>
    <col min="11024" max="11024" width="1.5703125" style="1" customWidth="1"/>
    <col min="11025" max="11025" width="11.42578125" style="1" customWidth="1"/>
    <col min="11026" max="11026" width="12.140625" style="1" customWidth="1"/>
    <col min="11027" max="11027" width="1.7109375" style="1" customWidth="1"/>
    <col min="11028" max="11028" width="13.5703125" style="1" customWidth="1"/>
    <col min="11029" max="11265" width="8.85546875" style="1"/>
    <col min="11266" max="11266" width="9.28515625" style="1" customWidth="1"/>
    <col min="11267" max="11267" width="1.7109375" style="1" customWidth="1"/>
    <col min="11268" max="11271" width="12" style="1" customWidth="1"/>
    <col min="11272" max="11272" width="11.85546875" style="1" customWidth="1"/>
    <col min="11273" max="11273" width="10.7109375" style="1" customWidth="1"/>
    <col min="11274" max="11274" width="10.5703125" style="1" customWidth="1"/>
    <col min="11275" max="11275" width="1.140625" style="1" customWidth="1"/>
    <col min="11276" max="11276" width="11.28515625" style="1" customWidth="1"/>
    <col min="11277" max="11277" width="12.7109375" style="1" customWidth="1"/>
    <col min="11278" max="11278" width="11.5703125" style="1" customWidth="1"/>
    <col min="11279" max="11279" width="12.42578125" style="1" customWidth="1"/>
    <col min="11280" max="11280" width="1.5703125" style="1" customWidth="1"/>
    <col min="11281" max="11281" width="11.42578125" style="1" customWidth="1"/>
    <col min="11282" max="11282" width="12.140625" style="1" customWidth="1"/>
    <col min="11283" max="11283" width="1.7109375" style="1" customWidth="1"/>
    <col min="11284" max="11284" width="13.5703125" style="1" customWidth="1"/>
    <col min="11285" max="11521" width="8.85546875" style="1"/>
    <col min="11522" max="11522" width="9.28515625" style="1" customWidth="1"/>
    <col min="11523" max="11523" width="1.7109375" style="1" customWidth="1"/>
    <col min="11524" max="11527" width="12" style="1" customWidth="1"/>
    <col min="11528" max="11528" width="11.85546875" style="1" customWidth="1"/>
    <col min="11529" max="11529" width="10.7109375" style="1" customWidth="1"/>
    <col min="11530" max="11530" width="10.5703125" style="1" customWidth="1"/>
    <col min="11531" max="11531" width="1.140625" style="1" customWidth="1"/>
    <col min="11532" max="11532" width="11.28515625" style="1" customWidth="1"/>
    <col min="11533" max="11533" width="12.7109375" style="1" customWidth="1"/>
    <col min="11534" max="11534" width="11.5703125" style="1" customWidth="1"/>
    <col min="11535" max="11535" width="12.42578125" style="1" customWidth="1"/>
    <col min="11536" max="11536" width="1.5703125" style="1" customWidth="1"/>
    <col min="11537" max="11537" width="11.42578125" style="1" customWidth="1"/>
    <col min="11538" max="11538" width="12.140625" style="1" customWidth="1"/>
    <col min="11539" max="11539" width="1.7109375" style="1" customWidth="1"/>
    <col min="11540" max="11540" width="13.5703125" style="1" customWidth="1"/>
    <col min="11541" max="11777" width="8.85546875" style="1"/>
    <col min="11778" max="11778" width="9.28515625" style="1" customWidth="1"/>
    <col min="11779" max="11779" width="1.7109375" style="1" customWidth="1"/>
    <col min="11780" max="11783" width="12" style="1" customWidth="1"/>
    <col min="11784" max="11784" width="11.85546875" style="1" customWidth="1"/>
    <col min="11785" max="11785" width="10.7109375" style="1" customWidth="1"/>
    <col min="11786" max="11786" width="10.5703125" style="1" customWidth="1"/>
    <col min="11787" max="11787" width="1.140625" style="1" customWidth="1"/>
    <col min="11788" max="11788" width="11.28515625" style="1" customWidth="1"/>
    <col min="11789" max="11789" width="12.7109375" style="1" customWidth="1"/>
    <col min="11790" max="11790" width="11.5703125" style="1" customWidth="1"/>
    <col min="11791" max="11791" width="12.42578125" style="1" customWidth="1"/>
    <col min="11792" max="11792" width="1.5703125" style="1" customWidth="1"/>
    <col min="11793" max="11793" width="11.42578125" style="1" customWidth="1"/>
    <col min="11794" max="11794" width="12.140625" style="1" customWidth="1"/>
    <col min="11795" max="11795" width="1.7109375" style="1" customWidth="1"/>
    <col min="11796" max="11796" width="13.5703125" style="1" customWidth="1"/>
    <col min="11797" max="12033" width="8.85546875" style="1"/>
    <col min="12034" max="12034" width="9.28515625" style="1" customWidth="1"/>
    <col min="12035" max="12035" width="1.7109375" style="1" customWidth="1"/>
    <col min="12036" max="12039" width="12" style="1" customWidth="1"/>
    <col min="12040" max="12040" width="11.85546875" style="1" customWidth="1"/>
    <col min="12041" max="12041" width="10.7109375" style="1" customWidth="1"/>
    <col min="12042" max="12042" width="10.5703125" style="1" customWidth="1"/>
    <col min="12043" max="12043" width="1.140625" style="1" customWidth="1"/>
    <col min="12044" max="12044" width="11.28515625" style="1" customWidth="1"/>
    <col min="12045" max="12045" width="12.7109375" style="1" customWidth="1"/>
    <col min="12046" max="12046" width="11.5703125" style="1" customWidth="1"/>
    <col min="12047" max="12047" width="12.42578125" style="1" customWidth="1"/>
    <col min="12048" max="12048" width="1.5703125" style="1" customWidth="1"/>
    <col min="12049" max="12049" width="11.42578125" style="1" customWidth="1"/>
    <col min="12050" max="12050" width="12.140625" style="1" customWidth="1"/>
    <col min="12051" max="12051" width="1.7109375" style="1" customWidth="1"/>
    <col min="12052" max="12052" width="13.5703125" style="1" customWidth="1"/>
    <col min="12053" max="12289" width="8.85546875" style="1"/>
    <col min="12290" max="12290" width="9.28515625" style="1" customWidth="1"/>
    <col min="12291" max="12291" width="1.7109375" style="1" customWidth="1"/>
    <col min="12292" max="12295" width="12" style="1" customWidth="1"/>
    <col min="12296" max="12296" width="11.85546875" style="1" customWidth="1"/>
    <col min="12297" max="12297" width="10.7109375" style="1" customWidth="1"/>
    <col min="12298" max="12298" width="10.5703125" style="1" customWidth="1"/>
    <col min="12299" max="12299" width="1.140625" style="1" customWidth="1"/>
    <col min="12300" max="12300" width="11.28515625" style="1" customWidth="1"/>
    <col min="12301" max="12301" width="12.7109375" style="1" customWidth="1"/>
    <col min="12302" max="12302" width="11.5703125" style="1" customWidth="1"/>
    <col min="12303" max="12303" width="12.42578125" style="1" customWidth="1"/>
    <col min="12304" max="12304" width="1.5703125" style="1" customWidth="1"/>
    <col min="12305" max="12305" width="11.42578125" style="1" customWidth="1"/>
    <col min="12306" max="12306" width="12.140625" style="1" customWidth="1"/>
    <col min="12307" max="12307" width="1.7109375" style="1" customWidth="1"/>
    <col min="12308" max="12308" width="13.5703125" style="1" customWidth="1"/>
    <col min="12309" max="12545" width="8.85546875" style="1"/>
    <col min="12546" max="12546" width="9.28515625" style="1" customWidth="1"/>
    <col min="12547" max="12547" width="1.7109375" style="1" customWidth="1"/>
    <col min="12548" max="12551" width="12" style="1" customWidth="1"/>
    <col min="12552" max="12552" width="11.85546875" style="1" customWidth="1"/>
    <col min="12553" max="12553" width="10.7109375" style="1" customWidth="1"/>
    <col min="12554" max="12554" width="10.5703125" style="1" customWidth="1"/>
    <col min="12555" max="12555" width="1.140625" style="1" customWidth="1"/>
    <col min="12556" max="12556" width="11.28515625" style="1" customWidth="1"/>
    <col min="12557" max="12557" width="12.7109375" style="1" customWidth="1"/>
    <col min="12558" max="12558" width="11.5703125" style="1" customWidth="1"/>
    <col min="12559" max="12559" width="12.42578125" style="1" customWidth="1"/>
    <col min="12560" max="12560" width="1.5703125" style="1" customWidth="1"/>
    <col min="12561" max="12561" width="11.42578125" style="1" customWidth="1"/>
    <col min="12562" max="12562" width="12.140625" style="1" customWidth="1"/>
    <col min="12563" max="12563" width="1.7109375" style="1" customWidth="1"/>
    <col min="12564" max="12564" width="13.5703125" style="1" customWidth="1"/>
    <col min="12565" max="12801" width="8.85546875" style="1"/>
    <col min="12802" max="12802" width="9.28515625" style="1" customWidth="1"/>
    <col min="12803" max="12803" width="1.7109375" style="1" customWidth="1"/>
    <col min="12804" max="12807" width="12" style="1" customWidth="1"/>
    <col min="12808" max="12808" width="11.85546875" style="1" customWidth="1"/>
    <col min="12809" max="12809" width="10.7109375" style="1" customWidth="1"/>
    <col min="12810" max="12810" width="10.5703125" style="1" customWidth="1"/>
    <col min="12811" max="12811" width="1.140625" style="1" customWidth="1"/>
    <col min="12812" max="12812" width="11.28515625" style="1" customWidth="1"/>
    <col min="12813" max="12813" width="12.7109375" style="1" customWidth="1"/>
    <col min="12814" max="12814" width="11.5703125" style="1" customWidth="1"/>
    <col min="12815" max="12815" width="12.42578125" style="1" customWidth="1"/>
    <col min="12816" max="12816" width="1.5703125" style="1" customWidth="1"/>
    <col min="12817" max="12817" width="11.42578125" style="1" customWidth="1"/>
    <col min="12818" max="12818" width="12.140625" style="1" customWidth="1"/>
    <col min="12819" max="12819" width="1.7109375" style="1" customWidth="1"/>
    <col min="12820" max="12820" width="13.5703125" style="1" customWidth="1"/>
    <col min="12821" max="13057" width="8.85546875" style="1"/>
    <col min="13058" max="13058" width="9.28515625" style="1" customWidth="1"/>
    <col min="13059" max="13059" width="1.7109375" style="1" customWidth="1"/>
    <col min="13060" max="13063" width="12" style="1" customWidth="1"/>
    <col min="13064" max="13064" width="11.85546875" style="1" customWidth="1"/>
    <col min="13065" max="13065" width="10.7109375" style="1" customWidth="1"/>
    <col min="13066" max="13066" width="10.5703125" style="1" customWidth="1"/>
    <col min="13067" max="13067" width="1.140625" style="1" customWidth="1"/>
    <col min="13068" max="13068" width="11.28515625" style="1" customWidth="1"/>
    <col min="13069" max="13069" width="12.7109375" style="1" customWidth="1"/>
    <col min="13070" max="13070" width="11.5703125" style="1" customWidth="1"/>
    <col min="13071" max="13071" width="12.42578125" style="1" customWidth="1"/>
    <col min="13072" max="13072" width="1.5703125" style="1" customWidth="1"/>
    <col min="13073" max="13073" width="11.42578125" style="1" customWidth="1"/>
    <col min="13074" max="13074" width="12.140625" style="1" customWidth="1"/>
    <col min="13075" max="13075" width="1.7109375" style="1" customWidth="1"/>
    <col min="13076" max="13076" width="13.5703125" style="1" customWidth="1"/>
    <col min="13077" max="13313" width="8.85546875" style="1"/>
    <col min="13314" max="13314" width="9.28515625" style="1" customWidth="1"/>
    <col min="13315" max="13315" width="1.7109375" style="1" customWidth="1"/>
    <col min="13316" max="13319" width="12" style="1" customWidth="1"/>
    <col min="13320" max="13320" width="11.85546875" style="1" customWidth="1"/>
    <col min="13321" max="13321" width="10.7109375" style="1" customWidth="1"/>
    <col min="13322" max="13322" width="10.5703125" style="1" customWidth="1"/>
    <col min="13323" max="13323" width="1.140625" style="1" customWidth="1"/>
    <col min="13324" max="13324" width="11.28515625" style="1" customWidth="1"/>
    <col min="13325" max="13325" width="12.7109375" style="1" customWidth="1"/>
    <col min="13326" max="13326" width="11.5703125" style="1" customWidth="1"/>
    <col min="13327" max="13327" width="12.42578125" style="1" customWidth="1"/>
    <col min="13328" max="13328" width="1.5703125" style="1" customWidth="1"/>
    <col min="13329" max="13329" width="11.42578125" style="1" customWidth="1"/>
    <col min="13330" max="13330" width="12.140625" style="1" customWidth="1"/>
    <col min="13331" max="13331" width="1.7109375" style="1" customWidth="1"/>
    <col min="13332" max="13332" width="13.5703125" style="1" customWidth="1"/>
    <col min="13333" max="13569" width="8.85546875" style="1"/>
    <col min="13570" max="13570" width="9.28515625" style="1" customWidth="1"/>
    <col min="13571" max="13571" width="1.7109375" style="1" customWidth="1"/>
    <col min="13572" max="13575" width="12" style="1" customWidth="1"/>
    <col min="13576" max="13576" width="11.85546875" style="1" customWidth="1"/>
    <col min="13577" max="13577" width="10.7109375" style="1" customWidth="1"/>
    <col min="13578" max="13578" width="10.5703125" style="1" customWidth="1"/>
    <col min="13579" max="13579" width="1.140625" style="1" customWidth="1"/>
    <col min="13580" max="13580" width="11.28515625" style="1" customWidth="1"/>
    <col min="13581" max="13581" width="12.7109375" style="1" customWidth="1"/>
    <col min="13582" max="13582" width="11.5703125" style="1" customWidth="1"/>
    <col min="13583" max="13583" width="12.42578125" style="1" customWidth="1"/>
    <col min="13584" max="13584" width="1.5703125" style="1" customWidth="1"/>
    <col min="13585" max="13585" width="11.42578125" style="1" customWidth="1"/>
    <col min="13586" max="13586" width="12.140625" style="1" customWidth="1"/>
    <col min="13587" max="13587" width="1.7109375" style="1" customWidth="1"/>
    <col min="13588" max="13588" width="13.5703125" style="1" customWidth="1"/>
    <col min="13589" max="13825" width="8.85546875" style="1"/>
    <col min="13826" max="13826" width="9.28515625" style="1" customWidth="1"/>
    <col min="13827" max="13827" width="1.7109375" style="1" customWidth="1"/>
    <col min="13828" max="13831" width="12" style="1" customWidth="1"/>
    <col min="13832" max="13832" width="11.85546875" style="1" customWidth="1"/>
    <col min="13833" max="13833" width="10.7109375" style="1" customWidth="1"/>
    <col min="13834" max="13834" width="10.5703125" style="1" customWidth="1"/>
    <col min="13835" max="13835" width="1.140625" style="1" customWidth="1"/>
    <col min="13836" max="13836" width="11.28515625" style="1" customWidth="1"/>
    <col min="13837" max="13837" width="12.7109375" style="1" customWidth="1"/>
    <col min="13838" max="13838" width="11.5703125" style="1" customWidth="1"/>
    <col min="13839" max="13839" width="12.42578125" style="1" customWidth="1"/>
    <col min="13840" max="13840" width="1.5703125" style="1" customWidth="1"/>
    <col min="13841" max="13841" width="11.42578125" style="1" customWidth="1"/>
    <col min="13842" max="13842" width="12.140625" style="1" customWidth="1"/>
    <col min="13843" max="13843" width="1.7109375" style="1" customWidth="1"/>
    <col min="13844" max="13844" width="13.5703125" style="1" customWidth="1"/>
    <col min="13845" max="14081" width="8.85546875" style="1"/>
    <col min="14082" max="14082" width="9.28515625" style="1" customWidth="1"/>
    <col min="14083" max="14083" width="1.7109375" style="1" customWidth="1"/>
    <col min="14084" max="14087" width="12" style="1" customWidth="1"/>
    <col min="14088" max="14088" width="11.85546875" style="1" customWidth="1"/>
    <col min="14089" max="14089" width="10.7109375" style="1" customWidth="1"/>
    <col min="14090" max="14090" width="10.5703125" style="1" customWidth="1"/>
    <col min="14091" max="14091" width="1.140625" style="1" customWidth="1"/>
    <col min="14092" max="14092" width="11.28515625" style="1" customWidth="1"/>
    <col min="14093" max="14093" width="12.7109375" style="1" customWidth="1"/>
    <col min="14094" max="14094" width="11.5703125" style="1" customWidth="1"/>
    <col min="14095" max="14095" width="12.42578125" style="1" customWidth="1"/>
    <col min="14096" max="14096" width="1.5703125" style="1" customWidth="1"/>
    <col min="14097" max="14097" width="11.42578125" style="1" customWidth="1"/>
    <col min="14098" max="14098" width="12.140625" style="1" customWidth="1"/>
    <col min="14099" max="14099" width="1.7109375" style="1" customWidth="1"/>
    <col min="14100" max="14100" width="13.5703125" style="1" customWidth="1"/>
    <col min="14101" max="14337" width="8.85546875" style="1"/>
    <col min="14338" max="14338" width="9.28515625" style="1" customWidth="1"/>
    <col min="14339" max="14339" width="1.7109375" style="1" customWidth="1"/>
    <col min="14340" max="14343" width="12" style="1" customWidth="1"/>
    <col min="14344" max="14344" width="11.85546875" style="1" customWidth="1"/>
    <col min="14345" max="14345" width="10.7109375" style="1" customWidth="1"/>
    <col min="14346" max="14346" width="10.5703125" style="1" customWidth="1"/>
    <col min="14347" max="14347" width="1.140625" style="1" customWidth="1"/>
    <col min="14348" max="14348" width="11.28515625" style="1" customWidth="1"/>
    <col min="14349" max="14349" width="12.7109375" style="1" customWidth="1"/>
    <col min="14350" max="14350" width="11.5703125" style="1" customWidth="1"/>
    <col min="14351" max="14351" width="12.42578125" style="1" customWidth="1"/>
    <col min="14352" max="14352" width="1.5703125" style="1" customWidth="1"/>
    <col min="14353" max="14353" width="11.42578125" style="1" customWidth="1"/>
    <col min="14354" max="14354" width="12.140625" style="1" customWidth="1"/>
    <col min="14355" max="14355" width="1.7109375" style="1" customWidth="1"/>
    <col min="14356" max="14356" width="13.5703125" style="1" customWidth="1"/>
    <col min="14357" max="14593" width="8.85546875" style="1"/>
    <col min="14594" max="14594" width="9.28515625" style="1" customWidth="1"/>
    <col min="14595" max="14595" width="1.7109375" style="1" customWidth="1"/>
    <col min="14596" max="14599" width="12" style="1" customWidth="1"/>
    <col min="14600" max="14600" width="11.85546875" style="1" customWidth="1"/>
    <col min="14601" max="14601" width="10.7109375" style="1" customWidth="1"/>
    <col min="14602" max="14602" width="10.5703125" style="1" customWidth="1"/>
    <col min="14603" max="14603" width="1.140625" style="1" customWidth="1"/>
    <col min="14604" max="14604" width="11.28515625" style="1" customWidth="1"/>
    <col min="14605" max="14605" width="12.7109375" style="1" customWidth="1"/>
    <col min="14606" max="14606" width="11.5703125" style="1" customWidth="1"/>
    <col min="14607" max="14607" width="12.42578125" style="1" customWidth="1"/>
    <col min="14608" max="14608" width="1.5703125" style="1" customWidth="1"/>
    <col min="14609" max="14609" width="11.42578125" style="1" customWidth="1"/>
    <col min="14610" max="14610" width="12.140625" style="1" customWidth="1"/>
    <col min="14611" max="14611" width="1.7109375" style="1" customWidth="1"/>
    <col min="14612" max="14612" width="13.5703125" style="1" customWidth="1"/>
    <col min="14613" max="14849" width="8.85546875" style="1"/>
    <col min="14850" max="14850" width="9.28515625" style="1" customWidth="1"/>
    <col min="14851" max="14851" width="1.7109375" style="1" customWidth="1"/>
    <col min="14852" max="14855" width="12" style="1" customWidth="1"/>
    <col min="14856" max="14856" width="11.85546875" style="1" customWidth="1"/>
    <col min="14857" max="14857" width="10.7109375" style="1" customWidth="1"/>
    <col min="14858" max="14858" width="10.5703125" style="1" customWidth="1"/>
    <col min="14859" max="14859" width="1.140625" style="1" customWidth="1"/>
    <col min="14860" max="14860" width="11.28515625" style="1" customWidth="1"/>
    <col min="14861" max="14861" width="12.7109375" style="1" customWidth="1"/>
    <col min="14862" max="14862" width="11.5703125" style="1" customWidth="1"/>
    <col min="14863" max="14863" width="12.42578125" style="1" customWidth="1"/>
    <col min="14864" max="14864" width="1.5703125" style="1" customWidth="1"/>
    <col min="14865" max="14865" width="11.42578125" style="1" customWidth="1"/>
    <col min="14866" max="14866" width="12.140625" style="1" customWidth="1"/>
    <col min="14867" max="14867" width="1.7109375" style="1" customWidth="1"/>
    <col min="14868" max="14868" width="13.5703125" style="1" customWidth="1"/>
    <col min="14869" max="15105" width="8.85546875" style="1"/>
    <col min="15106" max="15106" width="9.28515625" style="1" customWidth="1"/>
    <col min="15107" max="15107" width="1.7109375" style="1" customWidth="1"/>
    <col min="15108" max="15111" width="12" style="1" customWidth="1"/>
    <col min="15112" max="15112" width="11.85546875" style="1" customWidth="1"/>
    <col min="15113" max="15113" width="10.7109375" style="1" customWidth="1"/>
    <col min="15114" max="15114" width="10.5703125" style="1" customWidth="1"/>
    <col min="15115" max="15115" width="1.140625" style="1" customWidth="1"/>
    <col min="15116" max="15116" width="11.28515625" style="1" customWidth="1"/>
    <col min="15117" max="15117" width="12.7109375" style="1" customWidth="1"/>
    <col min="15118" max="15118" width="11.5703125" style="1" customWidth="1"/>
    <col min="15119" max="15119" width="12.42578125" style="1" customWidth="1"/>
    <col min="15120" max="15120" width="1.5703125" style="1" customWidth="1"/>
    <col min="15121" max="15121" width="11.42578125" style="1" customWidth="1"/>
    <col min="15122" max="15122" width="12.140625" style="1" customWidth="1"/>
    <col min="15123" max="15123" width="1.7109375" style="1" customWidth="1"/>
    <col min="15124" max="15124" width="13.5703125" style="1" customWidth="1"/>
    <col min="15125" max="15361" width="8.85546875" style="1"/>
    <col min="15362" max="15362" width="9.28515625" style="1" customWidth="1"/>
    <col min="15363" max="15363" width="1.7109375" style="1" customWidth="1"/>
    <col min="15364" max="15367" width="12" style="1" customWidth="1"/>
    <col min="15368" max="15368" width="11.85546875" style="1" customWidth="1"/>
    <col min="15369" max="15369" width="10.7109375" style="1" customWidth="1"/>
    <col min="15370" max="15370" width="10.5703125" style="1" customWidth="1"/>
    <col min="15371" max="15371" width="1.140625" style="1" customWidth="1"/>
    <col min="15372" max="15372" width="11.28515625" style="1" customWidth="1"/>
    <col min="15373" max="15373" width="12.7109375" style="1" customWidth="1"/>
    <col min="15374" max="15374" width="11.5703125" style="1" customWidth="1"/>
    <col min="15375" max="15375" width="12.42578125" style="1" customWidth="1"/>
    <col min="15376" max="15376" width="1.5703125" style="1" customWidth="1"/>
    <col min="15377" max="15377" width="11.42578125" style="1" customWidth="1"/>
    <col min="15378" max="15378" width="12.140625" style="1" customWidth="1"/>
    <col min="15379" max="15379" width="1.7109375" style="1" customWidth="1"/>
    <col min="15380" max="15380" width="13.5703125" style="1" customWidth="1"/>
    <col min="15381" max="15617" width="8.85546875" style="1"/>
    <col min="15618" max="15618" width="9.28515625" style="1" customWidth="1"/>
    <col min="15619" max="15619" width="1.7109375" style="1" customWidth="1"/>
    <col min="15620" max="15623" width="12" style="1" customWidth="1"/>
    <col min="15624" max="15624" width="11.85546875" style="1" customWidth="1"/>
    <col min="15625" max="15625" width="10.7109375" style="1" customWidth="1"/>
    <col min="15626" max="15626" width="10.5703125" style="1" customWidth="1"/>
    <col min="15627" max="15627" width="1.140625" style="1" customWidth="1"/>
    <col min="15628" max="15628" width="11.28515625" style="1" customWidth="1"/>
    <col min="15629" max="15629" width="12.7109375" style="1" customWidth="1"/>
    <col min="15630" max="15630" width="11.5703125" style="1" customWidth="1"/>
    <col min="15631" max="15631" width="12.42578125" style="1" customWidth="1"/>
    <col min="15632" max="15632" width="1.5703125" style="1" customWidth="1"/>
    <col min="15633" max="15633" width="11.42578125" style="1" customWidth="1"/>
    <col min="15634" max="15634" width="12.140625" style="1" customWidth="1"/>
    <col min="15635" max="15635" width="1.7109375" style="1" customWidth="1"/>
    <col min="15636" max="15636" width="13.5703125" style="1" customWidth="1"/>
    <col min="15637" max="15873" width="8.85546875" style="1"/>
    <col min="15874" max="15874" width="9.28515625" style="1" customWidth="1"/>
    <col min="15875" max="15875" width="1.7109375" style="1" customWidth="1"/>
    <col min="15876" max="15879" width="12" style="1" customWidth="1"/>
    <col min="15880" max="15880" width="11.85546875" style="1" customWidth="1"/>
    <col min="15881" max="15881" width="10.7109375" style="1" customWidth="1"/>
    <col min="15882" max="15882" width="10.5703125" style="1" customWidth="1"/>
    <col min="15883" max="15883" width="1.140625" style="1" customWidth="1"/>
    <col min="15884" max="15884" width="11.28515625" style="1" customWidth="1"/>
    <col min="15885" max="15885" width="12.7109375" style="1" customWidth="1"/>
    <col min="15886" max="15886" width="11.5703125" style="1" customWidth="1"/>
    <col min="15887" max="15887" width="12.42578125" style="1" customWidth="1"/>
    <col min="15888" max="15888" width="1.5703125" style="1" customWidth="1"/>
    <col min="15889" max="15889" width="11.42578125" style="1" customWidth="1"/>
    <col min="15890" max="15890" width="12.140625" style="1" customWidth="1"/>
    <col min="15891" max="15891" width="1.7109375" style="1" customWidth="1"/>
    <col min="15892" max="15892" width="13.5703125" style="1" customWidth="1"/>
    <col min="15893" max="16129" width="8.85546875" style="1"/>
    <col min="16130" max="16130" width="9.28515625" style="1" customWidth="1"/>
    <col min="16131" max="16131" width="1.7109375" style="1" customWidth="1"/>
    <col min="16132" max="16135" width="12" style="1" customWidth="1"/>
    <col min="16136" max="16136" width="11.85546875" style="1" customWidth="1"/>
    <col min="16137" max="16137" width="10.7109375" style="1" customWidth="1"/>
    <col min="16138" max="16138" width="10.5703125" style="1" customWidth="1"/>
    <col min="16139" max="16139" width="1.140625" style="1" customWidth="1"/>
    <col min="16140" max="16140" width="11.28515625" style="1" customWidth="1"/>
    <col min="16141" max="16141" width="12.7109375" style="1" customWidth="1"/>
    <col min="16142" max="16142" width="11.5703125" style="1" customWidth="1"/>
    <col min="16143" max="16143" width="12.42578125" style="1" customWidth="1"/>
    <col min="16144" max="16144" width="1.5703125" style="1" customWidth="1"/>
    <col min="16145" max="16145" width="11.42578125" style="1" customWidth="1"/>
    <col min="16146" max="16146" width="12.140625" style="1" customWidth="1"/>
    <col min="16147" max="16147" width="1.7109375" style="1" customWidth="1"/>
    <col min="16148" max="16148" width="13.5703125" style="1" customWidth="1"/>
    <col min="16149" max="16384" width="8.85546875" style="1"/>
  </cols>
  <sheetData>
    <row r="1" spans="1:20" ht="18" x14ac:dyDescent="0.25">
      <c r="A1" s="108" t="s">
        <v>0</v>
      </c>
      <c r="B1" s="108"/>
      <c r="C1" s="108"/>
      <c r="D1" s="108"/>
      <c r="E1" s="108"/>
      <c r="F1" s="108"/>
      <c r="G1" s="108"/>
      <c r="H1" s="108"/>
      <c r="I1" s="108"/>
      <c r="J1" s="108"/>
      <c r="K1" s="108"/>
      <c r="L1" s="108"/>
      <c r="M1" s="108"/>
      <c r="N1" s="108"/>
      <c r="O1" s="108"/>
      <c r="P1" s="108"/>
      <c r="Q1" s="108"/>
      <c r="R1" s="108"/>
      <c r="S1" s="108"/>
      <c r="T1" s="108"/>
    </row>
    <row r="2" spans="1:20" ht="15.75" x14ac:dyDescent="0.25">
      <c r="A2" s="109" t="s">
        <v>1</v>
      </c>
      <c r="B2" s="109"/>
      <c r="C2" s="109"/>
      <c r="D2" s="109"/>
      <c r="E2" s="109"/>
      <c r="F2" s="109"/>
      <c r="G2" s="109"/>
      <c r="H2" s="109"/>
      <c r="I2" s="109"/>
      <c r="J2" s="109"/>
      <c r="K2" s="109"/>
      <c r="L2" s="109"/>
      <c r="M2" s="109"/>
      <c r="N2" s="109"/>
      <c r="O2" s="109"/>
      <c r="P2" s="109"/>
      <c r="Q2" s="109"/>
      <c r="R2" s="109"/>
      <c r="S2" s="109"/>
      <c r="T2" s="109"/>
    </row>
    <row r="3" spans="1:20" s="2" customFormat="1" ht="15.75" x14ac:dyDescent="0.25">
      <c r="A3" s="109" t="s">
        <v>2</v>
      </c>
      <c r="B3" s="109"/>
      <c r="C3" s="109"/>
      <c r="D3" s="109"/>
      <c r="E3" s="109"/>
      <c r="F3" s="109"/>
      <c r="G3" s="109"/>
      <c r="H3" s="109"/>
      <c r="I3" s="109"/>
      <c r="J3" s="109"/>
      <c r="K3" s="109"/>
      <c r="L3" s="109"/>
      <c r="M3" s="109"/>
      <c r="N3" s="109"/>
      <c r="O3" s="109"/>
      <c r="P3" s="109"/>
      <c r="Q3" s="109"/>
      <c r="R3" s="109"/>
      <c r="S3" s="109"/>
      <c r="T3" s="109"/>
    </row>
    <row r="4" spans="1:20" s="3" customFormat="1" ht="14.25" customHeight="1" x14ac:dyDescent="0.25">
      <c r="A4" s="110" t="s">
        <v>3</v>
      </c>
      <c r="B4" s="111"/>
      <c r="C4" s="111"/>
      <c r="D4" s="111"/>
      <c r="E4" s="111"/>
      <c r="F4" s="111"/>
      <c r="G4" s="111"/>
      <c r="H4" s="111"/>
      <c r="I4" s="111"/>
      <c r="J4" s="111"/>
      <c r="K4" s="111"/>
      <c r="L4" s="111"/>
      <c r="M4" s="111"/>
      <c r="N4" s="111"/>
      <c r="O4" s="111"/>
      <c r="P4" s="111"/>
      <c r="Q4" s="111"/>
      <c r="R4" s="111"/>
      <c r="S4" s="111"/>
      <c r="T4" s="111"/>
    </row>
    <row r="5" spans="1:20" s="3" customFormat="1" x14ac:dyDescent="0.25">
      <c r="A5" s="112" t="s">
        <v>4</v>
      </c>
      <c r="B5" s="112"/>
      <c r="C5" s="112"/>
      <c r="D5" s="112"/>
      <c r="E5" s="112"/>
      <c r="F5" s="112"/>
      <c r="G5" s="112"/>
      <c r="H5" s="112"/>
      <c r="I5" s="112"/>
      <c r="J5" s="112"/>
      <c r="K5" s="112"/>
      <c r="L5" s="112"/>
      <c r="M5" s="112"/>
      <c r="N5" s="112"/>
      <c r="O5" s="112"/>
      <c r="P5" s="112"/>
      <c r="Q5" s="112"/>
      <c r="R5" s="112"/>
      <c r="S5" s="112"/>
      <c r="T5" s="112"/>
    </row>
    <row r="6" spans="1:20" s="2" customFormat="1" x14ac:dyDescent="0.25">
      <c r="A6" s="4"/>
      <c r="B6" s="4"/>
      <c r="C6" s="4"/>
      <c r="D6" s="4"/>
      <c r="E6" s="4"/>
      <c r="F6" s="4"/>
      <c r="G6" s="4"/>
      <c r="H6" s="4"/>
      <c r="I6" s="4"/>
      <c r="J6" s="4"/>
      <c r="K6" s="4"/>
      <c r="L6" s="4"/>
      <c r="M6" s="4"/>
      <c r="N6" s="4"/>
      <c r="O6" s="4"/>
      <c r="P6" s="4"/>
      <c r="Q6" s="4"/>
      <c r="R6" s="4"/>
    </row>
    <row r="7" spans="1:20" s="2" customFormat="1" x14ac:dyDescent="0.25">
      <c r="A7" s="5"/>
      <c r="B7" s="5"/>
      <c r="C7" s="6"/>
      <c r="D7" s="6"/>
      <c r="E7" s="6"/>
      <c r="F7" s="6"/>
      <c r="G7" s="6"/>
      <c r="H7" s="7"/>
      <c r="I7" s="8"/>
      <c r="J7" s="7"/>
      <c r="K7" s="7"/>
      <c r="L7" s="7"/>
      <c r="M7" s="7"/>
      <c r="N7" s="7"/>
      <c r="O7" s="7"/>
      <c r="P7" s="7"/>
      <c r="Q7" s="7"/>
      <c r="R7" s="7"/>
    </row>
    <row r="8" spans="1:20" s="9" customFormat="1" ht="14.25" customHeight="1" x14ac:dyDescent="0.25">
      <c r="A8" s="102" t="s">
        <v>62</v>
      </c>
      <c r="B8" s="103"/>
      <c r="C8" s="103"/>
      <c r="D8" s="103"/>
      <c r="E8" s="103"/>
      <c r="F8" s="103"/>
      <c r="G8" s="103"/>
      <c r="H8" s="103"/>
      <c r="I8" s="103"/>
      <c r="J8" s="103"/>
      <c r="K8" s="103"/>
      <c r="L8" s="103"/>
      <c r="M8" s="103"/>
      <c r="N8" s="103"/>
      <c r="O8" s="103"/>
      <c r="P8" s="103"/>
      <c r="Q8" s="103"/>
      <c r="R8" s="103"/>
      <c r="S8" s="103"/>
      <c r="T8" s="104"/>
    </row>
    <row r="9" spans="1:20" s="2" customFormat="1" ht="9" customHeight="1" x14ac:dyDescent="0.25">
      <c r="A9" s="5"/>
      <c r="B9" s="5"/>
      <c r="C9" s="6"/>
      <c r="D9" s="6"/>
      <c r="E9" s="6"/>
      <c r="F9" s="6"/>
      <c r="G9" s="6"/>
      <c r="H9" s="7"/>
      <c r="I9" s="8"/>
      <c r="J9" s="7"/>
      <c r="K9" s="7"/>
      <c r="L9" s="7"/>
      <c r="M9" s="7"/>
      <c r="N9" s="7"/>
      <c r="O9" s="7"/>
      <c r="P9" s="7"/>
      <c r="Q9" s="7"/>
      <c r="R9" s="7"/>
    </row>
    <row r="10" spans="1:20" s="14" customFormat="1" ht="12.75" x14ac:dyDescent="0.2">
      <c r="A10" s="10"/>
      <c r="B10" s="10"/>
      <c r="C10" s="97" t="s">
        <v>6</v>
      </c>
      <c r="D10" s="98"/>
      <c r="E10" s="98"/>
      <c r="F10" s="98"/>
      <c r="G10" s="98"/>
      <c r="H10" s="98"/>
      <c r="I10" s="98"/>
      <c r="J10" s="99"/>
      <c r="K10" s="12"/>
      <c r="L10" s="97" t="s">
        <v>7</v>
      </c>
      <c r="M10" s="98"/>
      <c r="N10" s="98"/>
      <c r="O10" s="99"/>
      <c r="P10" s="13"/>
      <c r="Q10" s="97" t="s">
        <v>8</v>
      </c>
      <c r="R10" s="99"/>
    </row>
    <row r="11" spans="1:20" s="19" customFormat="1" ht="12" x14ac:dyDescent="0.2">
      <c r="A11" s="15"/>
      <c r="B11" s="15"/>
      <c r="C11" s="16"/>
      <c r="D11" s="17" t="s">
        <v>9</v>
      </c>
      <c r="E11" s="16"/>
      <c r="F11" s="16"/>
      <c r="G11" s="16"/>
      <c r="H11" s="17" t="s">
        <v>10</v>
      </c>
      <c r="I11" s="18" t="s">
        <v>11</v>
      </c>
      <c r="J11" s="16"/>
      <c r="K11" s="16"/>
      <c r="L11" s="17" t="s">
        <v>10</v>
      </c>
      <c r="M11" s="17"/>
      <c r="N11" s="17" t="s">
        <v>9</v>
      </c>
      <c r="O11" s="17" t="s">
        <v>10</v>
      </c>
      <c r="Q11" s="17" t="s">
        <v>10</v>
      </c>
      <c r="R11" s="17" t="s">
        <v>10</v>
      </c>
      <c r="T11" s="17" t="s">
        <v>10</v>
      </c>
    </row>
    <row r="12" spans="1:20" s="22" customFormat="1" ht="12" x14ac:dyDescent="0.2">
      <c r="A12" s="20"/>
      <c r="B12" s="20"/>
      <c r="C12" s="17" t="s">
        <v>12</v>
      </c>
      <c r="D12" s="21" t="s">
        <v>13</v>
      </c>
      <c r="E12" s="17" t="s">
        <v>12</v>
      </c>
      <c r="F12" s="17" t="s">
        <v>63</v>
      </c>
      <c r="G12" s="17"/>
      <c r="H12" s="17" t="s">
        <v>14</v>
      </c>
      <c r="I12" s="18" t="s">
        <v>15</v>
      </c>
      <c r="J12" s="17" t="s">
        <v>16</v>
      </c>
      <c r="K12" s="17"/>
      <c r="L12" s="22" t="s">
        <v>11</v>
      </c>
      <c r="M12" s="17" t="s">
        <v>17</v>
      </c>
      <c r="N12" s="17" t="s">
        <v>17</v>
      </c>
      <c r="O12" s="17" t="s">
        <v>17</v>
      </c>
      <c r="Q12" s="22" t="s">
        <v>11</v>
      </c>
      <c r="R12" s="17" t="s">
        <v>18</v>
      </c>
      <c r="T12" s="17" t="s">
        <v>10</v>
      </c>
    </row>
    <row r="13" spans="1:20" s="22" customFormat="1" ht="12" x14ac:dyDescent="0.2">
      <c r="A13" s="23" t="s">
        <v>19</v>
      </c>
      <c r="B13" s="23"/>
      <c r="C13" s="24" t="s">
        <v>20</v>
      </c>
      <c r="D13" s="24" t="s">
        <v>12</v>
      </c>
      <c r="E13" s="24" t="s">
        <v>21</v>
      </c>
      <c r="F13" s="24" t="s">
        <v>64</v>
      </c>
      <c r="G13" s="24"/>
      <c r="H13" s="24" t="s">
        <v>22</v>
      </c>
      <c r="I13" s="25" t="s">
        <v>23</v>
      </c>
      <c r="J13" s="24" t="s">
        <v>24</v>
      </c>
      <c r="K13" s="21"/>
      <c r="L13" s="24" t="s">
        <v>25</v>
      </c>
      <c r="M13" s="24" t="s">
        <v>26</v>
      </c>
      <c r="N13" s="24" t="s">
        <v>12</v>
      </c>
      <c r="O13" s="24" t="s">
        <v>22</v>
      </c>
      <c r="P13" s="26"/>
      <c r="Q13" s="24" t="s">
        <v>8</v>
      </c>
      <c r="R13" s="24" t="s">
        <v>22</v>
      </c>
      <c r="T13" s="24" t="s">
        <v>27</v>
      </c>
    </row>
    <row r="14" spans="1:20" x14ac:dyDescent="0.25">
      <c r="A14" s="5">
        <v>42826</v>
      </c>
      <c r="C14" s="27">
        <v>120172299.61000003</v>
      </c>
      <c r="D14" s="27">
        <v>1627323.5699999998</v>
      </c>
      <c r="E14" s="27">
        <v>109427481.41999999</v>
      </c>
      <c r="F14" s="27">
        <v>0</v>
      </c>
      <c r="G14" s="27">
        <v>9117494.620000001</v>
      </c>
      <c r="H14" s="27">
        <v>9117494.620000001</v>
      </c>
      <c r="I14" s="28">
        <v>1960</v>
      </c>
      <c r="J14" s="29">
        <v>155.0594323129252</v>
      </c>
      <c r="L14" s="28">
        <v>75.7</v>
      </c>
      <c r="M14" s="29">
        <v>17501506.75</v>
      </c>
      <c r="N14" s="27">
        <v>3790</v>
      </c>
      <c r="O14" s="29">
        <v>3823870.22</v>
      </c>
      <c r="Q14" s="28">
        <v>12</v>
      </c>
      <c r="R14" s="29">
        <v>210045</v>
      </c>
      <c r="T14" s="27">
        <v>13151409.840000002</v>
      </c>
    </row>
    <row r="15" spans="1:20" x14ac:dyDescent="0.25">
      <c r="A15" s="5">
        <v>42856</v>
      </c>
      <c r="C15" s="27">
        <v>126281836.59</v>
      </c>
      <c r="D15" s="27">
        <v>2363227.4699999993</v>
      </c>
      <c r="E15" s="27">
        <v>114800807.84999999</v>
      </c>
      <c r="F15" s="27">
        <v>0</v>
      </c>
      <c r="G15" s="30"/>
      <c r="H15" s="27">
        <v>9117801.2699999977</v>
      </c>
      <c r="I15" s="28">
        <v>1966.8064516129032</v>
      </c>
      <c r="J15" s="29">
        <v>149.54324629742007</v>
      </c>
      <c r="K15" s="30"/>
      <c r="L15" s="28">
        <v>85</v>
      </c>
      <c r="M15" s="29">
        <v>15987141</v>
      </c>
      <c r="N15" s="27">
        <v>54700</v>
      </c>
      <c r="O15" s="29">
        <v>3401731.74</v>
      </c>
      <c r="P15" s="30"/>
      <c r="Q15" s="28">
        <v>13.419354838709678</v>
      </c>
      <c r="R15" s="29">
        <v>213931</v>
      </c>
      <c r="T15" s="27">
        <v>12733464.009999998</v>
      </c>
    </row>
    <row r="16" spans="1:20" x14ac:dyDescent="0.25">
      <c r="A16" s="5">
        <v>42887</v>
      </c>
      <c r="C16" s="27">
        <v>114886527.56999999</v>
      </c>
      <c r="D16" s="27">
        <v>1978239.63</v>
      </c>
      <c r="E16" s="27">
        <v>104520562.85999998</v>
      </c>
      <c r="F16" s="27">
        <v>0</v>
      </c>
      <c r="G16" s="30"/>
      <c r="H16" s="27">
        <v>8387725.0800000019</v>
      </c>
      <c r="I16" s="28">
        <v>1956.1</v>
      </c>
      <c r="J16" s="29">
        <v>142.93279280200403</v>
      </c>
      <c r="K16" s="30"/>
      <c r="L16" s="28">
        <v>85</v>
      </c>
      <c r="M16" s="29">
        <v>14266452.300000001</v>
      </c>
      <c r="N16" s="27">
        <v>100065</v>
      </c>
      <c r="O16" s="29">
        <v>2555292.59</v>
      </c>
      <c r="P16" s="30"/>
      <c r="Q16" s="28">
        <v>14</v>
      </c>
      <c r="R16" s="29">
        <v>191732</v>
      </c>
      <c r="T16" s="27">
        <v>11134749.670000002</v>
      </c>
    </row>
    <row r="17" spans="1:20" x14ac:dyDescent="0.25">
      <c r="A17" s="5">
        <v>42917</v>
      </c>
      <c r="C17" s="27">
        <v>142847883.34</v>
      </c>
      <c r="D17" s="27">
        <v>2672844.8400000008</v>
      </c>
      <c r="E17" s="27">
        <v>130133538.88</v>
      </c>
      <c r="F17" s="27">
        <v>0</v>
      </c>
      <c r="G17" s="31"/>
      <c r="H17" s="27">
        <v>10077396.620000003</v>
      </c>
      <c r="I17" s="28">
        <v>1956</v>
      </c>
      <c r="J17" s="29">
        <v>166.19494392769977</v>
      </c>
      <c r="K17" s="30"/>
      <c r="L17" s="28">
        <v>85</v>
      </c>
      <c r="M17" s="29">
        <v>17961671.100000001</v>
      </c>
      <c r="N17" s="27">
        <v>211350</v>
      </c>
      <c r="O17" s="29">
        <v>2901719.6</v>
      </c>
      <c r="P17" s="30"/>
      <c r="Q17" s="28">
        <v>14</v>
      </c>
      <c r="R17" s="29">
        <v>220045</v>
      </c>
      <c r="T17" s="27">
        <v>13199161.220000003</v>
      </c>
    </row>
    <row r="18" spans="1:20" x14ac:dyDescent="0.25">
      <c r="A18" s="5">
        <v>42948</v>
      </c>
      <c r="C18" s="27">
        <v>124491481.40000001</v>
      </c>
      <c r="D18" s="27">
        <v>1975430.77</v>
      </c>
      <c r="E18" s="27">
        <v>113631288.08999996</v>
      </c>
      <c r="F18" s="27">
        <v>0</v>
      </c>
      <c r="G18" s="31"/>
      <c r="H18" s="27">
        <v>8934704.5399999991</v>
      </c>
      <c r="I18" s="28">
        <v>1956</v>
      </c>
      <c r="J18" s="29">
        <v>147.34983409195857</v>
      </c>
      <c r="K18" s="30"/>
      <c r="L18" s="28">
        <v>85</v>
      </c>
      <c r="M18" s="29">
        <v>16334150.75</v>
      </c>
      <c r="N18" s="27">
        <v>223855</v>
      </c>
      <c r="O18" s="29">
        <v>2893770.25</v>
      </c>
      <c r="P18" s="30"/>
      <c r="Q18" s="28">
        <v>14</v>
      </c>
      <c r="R18" s="29">
        <v>187181</v>
      </c>
      <c r="T18" s="27">
        <v>12015655.789999999</v>
      </c>
    </row>
    <row r="19" spans="1:20" x14ac:dyDescent="0.25">
      <c r="A19" s="5">
        <v>42979</v>
      </c>
      <c r="C19" s="27">
        <v>126709712.99000002</v>
      </c>
      <c r="D19" s="27">
        <v>1910107.0399999998</v>
      </c>
      <c r="E19" s="27">
        <v>115441149.43999998</v>
      </c>
      <c r="F19" s="27">
        <v>0</v>
      </c>
      <c r="G19" s="31"/>
      <c r="H19" s="27">
        <v>9417412.5100000035</v>
      </c>
      <c r="I19" s="28">
        <v>1956</v>
      </c>
      <c r="J19" s="29">
        <v>160.48760241990465</v>
      </c>
      <c r="K19" s="30"/>
      <c r="L19" s="28">
        <v>85</v>
      </c>
      <c r="M19" s="29">
        <v>15737705.5</v>
      </c>
      <c r="N19" s="27">
        <v>252025</v>
      </c>
      <c r="O19" s="29">
        <v>2633847.5</v>
      </c>
      <c r="P19" s="30"/>
      <c r="Q19" s="28">
        <v>14</v>
      </c>
      <c r="R19" s="29">
        <v>185083</v>
      </c>
      <c r="T19" s="27">
        <v>12236343.010000004</v>
      </c>
    </row>
    <row r="20" spans="1:20" x14ac:dyDescent="0.25">
      <c r="A20" s="5">
        <v>43009</v>
      </c>
      <c r="C20" s="27">
        <v>131757160.52000003</v>
      </c>
      <c r="D20" s="27">
        <v>2263864.83</v>
      </c>
      <c r="E20" s="27">
        <v>120104862.65999998</v>
      </c>
      <c r="F20" s="27">
        <v>0</v>
      </c>
      <c r="G20" s="31"/>
      <c r="H20" s="27">
        <v>9506698.4199999999</v>
      </c>
      <c r="I20" s="28">
        <v>1956</v>
      </c>
      <c r="J20" s="29">
        <v>156.78307309189259</v>
      </c>
      <c r="K20" s="30"/>
      <c r="L20" s="28">
        <v>85</v>
      </c>
      <c r="M20" s="29">
        <v>16991305.5</v>
      </c>
      <c r="N20" s="27">
        <v>275820</v>
      </c>
      <c r="O20" s="29">
        <v>2842006</v>
      </c>
      <c r="P20" s="30"/>
      <c r="Q20" s="28">
        <v>14</v>
      </c>
      <c r="R20" s="29">
        <v>174825</v>
      </c>
      <c r="T20" s="27">
        <v>12523529.42</v>
      </c>
    </row>
    <row r="21" spans="1:20" x14ac:dyDescent="0.25">
      <c r="A21" s="5">
        <v>43040</v>
      </c>
      <c r="C21" s="27">
        <v>117789524.82000001</v>
      </c>
      <c r="D21" s="27">
        <v>1942066.1799999997</v>
      </c>
      <c r="E21" s="27">
        <v>107489667.13</v>
      </c>
      <c r="F21" s="27">
        <v>0</v>
      </c>
      <c r="G21" s="31"/>
      <c r="H21" s="27">
        <v>8461631.1399999987</v>
      </c>
      <c r="I21" s="28">
        <v>1956</v>
      </c>
      <c r="J21" s="29">
        <v>144.19957634628491</v>
      </c>
      <c r="K21" s="30"/>
      <c r="L21" s="28">
        <v>85</v>
      </c>
      <c r="M21" s="29">
        <v>17642142</v>
      </c>
      <c r="N21" s="27">
        <v>272635</v>
      </c>
      <c r="O21" s="29">
        <v>3322084</v>
      </c>
      <c r="P21" s="30"/>
      <c r="Q21" s="28">
        <v>14</v>
      </c>
      <c r="R21" s="29">
        <v>191189</v>
      </c>
      <c r="T21" s="27">
        <v>11974904.139999999</v>
      </c>
    </row>
    <row r="22" spans="1:20" x14ac:dyDescent="0.25">
      <c r="A22" s="5">
        <v>43070</v>
      </c>
      <c r="C22" s="27">
        <v>110787966.75999999</v>
      </c>
      <c r="D22" s="27">
        <v>1733403.85</v>
      </c>
      <c r="E22" s="27">
        <v>101217841.49999999</v>
      </c>
      <c r="F22" s="27">
        <v>0</v>
      </c>
      <c r="G22" s="31"/>
      <c r="H22" s="27">
        <v>7852377.0999999959</v>
      </c>
      <c r="I22" s="28">
        <v>1956</v>
      </c>
      <c r="J22" s="29">
        <v>129.50024902698061</v>
      </c>
      <c r="K22" s="30"/>
      <c r="L22" s="28">
        <v>85</v>
      </c>
      <c r="M22" s="29">
        <v>16823089.059999999</v>
      </c>
      <c r="N22" s="27">
        <v>329755</v>
      </c>
      <c r="O22" s="29">
        <v>3102248.81</v>
      </c>
      <c r="P22" s="30"/>
      <c r="Q22" s="28">
        <v>14</v>
      </c>
      <c r="R22" s="29">
        <v>225842</v>
      </c>
      <c r="T22" s="27">
        <v>11180467.909999996</v>
      </c>
    </row>
    <row r="23" spans="1:20" x14ac:dyDescent="0.25">
      <c r="A23" s="5">
        <v>43101</v>
      </c>
      <c r="C23" s="27">
        <v>106440499.47000001</v>
      </c>
      <c r="D23" s="27">
        <v>1581652.2</v>
      </c>
      <c r="E23" s="27">
        <v>97391626.13000001</v>
      </c>
      <c r="F23" s="27">
        <v>0</v>
      </c>
      <c r="G23" s="31"/>
      <c r="H23" s="27">
        <v>7570723.4499999983</v>
      </c>
      <c r="I23" s="28">
        <v>1954.7096774193549</v>
      </c>
      <c r="J23" s="29">
        <v>124.93767657931214</v>
      </c>
      <c r="K23" s="30"/>
      <c r="L23" s="28">
        <v>85</v>
      </c>
      <c r="M23" s="29">
        <v>14892933</v>
      </c>
      <c r="N23" s="27">
        <v>294525</v>
      </c>
      <c r="O23" s="29">
        <v>2685344.75</v>
      </c>
      <c r="P23" s="30"/>
      <c r="Q23" s="28">
        <v>14</v>
      </c>
      <c r="R23" s="29">
        <v>220331</v>
      </c>
      <c r="T23" s="27">
        <v>10476399.199999999</v>
      </c>
    </row>
    <row r="24" spans="1:20" x14ac:dyDescent="0.25">
      <c r="A24" s="5">
        <v>43132</v>
      </c>
      <c r="C24" s="27">
        <v>120647544.28999998</v>
      </c>
      <c r="D24" s="27">
        <v>1944527.81</v>
      </c>
      <c r="E24" s="27">
        <v>110226241.91</v>
      </c>
      <c r="F24" s="27">
        <v>0</v>
      </c>
      <c r="G24" s="31"/>
      <c r="H24" s="27">
        <v>8570850.9600000028</v>
      </c>
      <c r="I24" s="28">
        <v>1952.25</v>
      </c>
      <c r="J24" s="29">
        <v>156.79437572032276</v>
      </c>
      <c r="K24" s="30"/>
      <c r="L24" s="28">
        <v>85</v>
      </c>
      <c r="M24" s="29">
        <v>16689393.25</v>
      </c>
      <c r="N24" s="27">
        <v>336355</v>
      </c>
      <c r="O24" s="29">
        <v>2885018.25</v>
      </c>
      <c r="P24" s="30"/>
      <c r="Q24" s="28">
        <v>14</v>
      </c>
      <c r="R24" s="29">
        <v>254995.01</v>
      </c>
      <c r="T24" s="27">
        <v>11710864.220000003</v>
      </c>
    </row>
    <row r="25" spans="1:20" x14ac:dyDescent="0.25">
      <c r="A25" s="5">
        <v>43160</v>
      </c>
      <c r="C25" s="27">
        <v>137295230.50999999</v>
      </c>
      <c r="D25" s="27">
        <v>2484784.6300000004</v>
      </c>
      <c r="E25" s="27">
        <v>125503739.33999999</v>
      </c>
      <c r="F25" s="27">
        <v>0</v>
      </c>
      <c r="G25" s="31"/>
      <c r="H25" s="27">
        <v>9385115.1899999995</v>
      </c>
      <c r="I25" s="28">
        <v>1956.1290322580646</v>
      </c>
      <c r="J25" s="29">
        <v>154.76773070580472</v>
      </c>
      <c r="K25" s="30"/>
      <c r="L25" s="28">
        <v>85</v>
      </c>
      <c r="M25" s="29">
        <v>19729138.550000001</v>
      </c>
      <c r="N25" s="27">
        <v>422965</v>
      </c>
      <c r="O25" s="29">
        <v>3569688.3</v>
      </c>
      <c r="P25" s="30"/>
      <c r="Q25" s="28">
        <v>14</v>
      </c>
      <c r="R25" s="29">
        <v>293727</v>
      </c>
      <c r="T25" s="27">
        <v>13248530.489999998</v>
      </c>
    </row>
    <row r="26" spans="1:20" ht="15.75" thickBot="1" x14ac:dyDescent="0.3">
      <c r="A26" s="5" t="s">
        <v>28</v>
      </c>
      <c r="C26" s="32">
        <v>1480107667.8699999</v>
      </c>
      <c r="D26" s="32">
        <v>24477472.819999997</v>
      </c>
      <c r="E26" s="32">
        <v>1349888807.2099998</v>
      </c>
      <c r="F26" s="32">
        <v>0</v>
      </c>
      <c r="G26" s="32"/>
      <c r="H26" s="32">
        <v>106399930.90000001</v>
      </c>
      <c r="I26" s="33">
        <v>1959</v>
      </c>
      <c r="J26" s="34">
        <v>149</v>
      </c>
      <c r="K26" s="27"/>
      <c r="L26" s="33">
        <v>84</v>
      </c>
      <c r="M26" s="32">
        <v>200556628.76000002</v>
      </c>
      <c r="N26" s="32">
        <v>2777840</v>
      </c>
      <c r="O26" s="32">
        <v>36616622.009999998</v>
      </c>
      <c r="P26" s="36"/>
      <c r="Q26" s="33">
        <v>14</v>
      </c>
      <c r="R26" s="32">
        <v>2568926.0099999998</v>
      </c>
      <c r="S26" s="36"/>
      <c r="T26" s="32">
        <v>145585478.92000002</v>
      </c>
    </row>
    <row r="27" spans="1:20" ht="10.5" customHeight="1" thickTop="1" x14ac:dyDescent="0.25">
      <c r="C27" s="35"/>
      <c r="D27" s="35"/>
      <c r="E27" s="35"/>
      <c r="F27" s="35"/>
      <c r="G27" s="35"/>
      <c r="H27" s="35"/>
      <c r="J27" s="27"/>
      <c r="L27" s="37"/>
      <c r="M27" s="35"/>
      <c r="N27" s="35"/>
      <c r="O27" s="35"/>
      <c r="P27" s="35"/>
      <c r="Q27" s="37"/>
      <c r="R27" s="35"/>
    </row>
    <row r="28" spans="1:20" s="41" customFormat="1" x14ac:dyDescent="0.25">
      <c r="A28" s="38"/>
      <c r="B28" s="38"/>
      <c r="C28" s="39"/>
      <c r="D28" s="40">
        <v>1.6537629897712205E-2</v>
      </c>
      <c r="E28" s="40">
        <v>0.91202068370647926</v>
      </c>
      <c r="F28" s="40">
        <v>0</v>
      </c>
      <c r="G28" s="40"/>
      <c r="H28" s="39">
        <v>7.1886615554879532E-2</v>
      </c>
      <c r="L28" s="39"/>
      <c r="M28" s="39"/>
      <c r="N28" s="39"/>
      <c r="O28" s="39">
        <v>0.18257497763296565</v>
      </c>
      <c r="P28" s="39"/>
      <c r="Q28" s="39"/>
      <c r="R28" s="39"/>
    </row>
    <row r="29" spans="1:20" s="41" customFormat="1" x14ac:dyDescent="0.25">
      <c r="A29" s="38"/>
      <c r="B29" s="38"/>
      <c r="C29" s="39"/>
      <c r="D29" s="39"/>
      <c r="E29" s="39"/>
      <c r="F29" s="39"/>
      <c r="G29" s="39"/>
      <c r="H29" s="39"/>
      <c r="L29" s="39"/>
      <c r="M29" s="39"/>
      <c r="N29" s="39"/>
      <c r="O29" s="39"/>
      <c r="P29" s="39"/>
      <c r="Q29" s="39"/>
      <c r="R29" s="39"/>
    </row>
    <row r="30" spans="1:20" s="41" customFormat="1" x14ac:dyDescent="0.25">
      <c r="A30" s="102" t="s">
        <v>29</v>
      </c>
      <c r="B30" s="103"/>
      <c r="C30" s="103"/>
      <c r="D30" s="103"/>
      <c r="E30" s="103"/>
      <c r="F30" s="103"/>
      <c r="G30" s="103"/>
      <c r="H30" s="103"/>
      <c r="I30" s="103"/>
      <c r="J30" s="103"/>
      <c r="K30" s="103"/>
      <c r="L30" s="103"/>
      <c r="M30" s="103"/>
      <c r="N30" s="103"/>
      <c r="O30" s="103"/>
      <c r="P30" s="103"/>
      <c r="Q30" s="103"/>
      <c r="R30" s="103"/>
      <c r="S30" s="103"/>
      <c r="T30" s="104"/>
    </row>
    <row r="31" spans="1:20" s="43" customFormat="1" x14ac:dyDescent="0.25">
      <c r="A31" s="42"/>
      <c r="B31" s="42"/>
      <c r="C31" s="42"/>
      <c r="D31" s="42"/>
      <c r="E31" s="42"/>
      <c r="F31" s="42"/>
      <c r="G31" s="42"/>
      <c r="H31" s="42"/>
      <c r="I31" s="42"/>
      <c r="J31" s="42"/>
      <c r="K31" s="42"/>
      <c r="L31" s="42"/>
      <c r="M31" s="42"/>
      <c r="N31" s="42"/>
      <c r="O31" s="42"/>
      <c r="P31" s="42"/>
      <c r="Q31" s="42"/>
      <c r="R31" s="42"/>
    </row>
    <row r="32" spans="1:20" s="43" customFormat="1" x14ac:dyDescent="0.25">
      <c r="A32" s="42"/>
      <c r="B32" s="42"/>
      <c r="C32" s="42"/>
      <c r="D32" s="42"/>
      <c r="E32" s="42"/>
      <c r="F32" s="42"/>
      <c r="G32" s="42"/>
      <c r="H32" s="105" t="s">
        <v>30</v>
      </c>
      <c r="I32" s="106"/>
      <c r="J32" s="106"/>
      <c r="K32" s="106"/>
      <c r="L32" s="106"/>
      <c r="M32" s="106"/>
      <c r="N32" s="106"/>
      <c r="O32" s="106"/>
      <c r="P32" s="106"/>
      <c r="Q32" s="107"/>
      <c r="R32" s="44"/>
    </row>
    <row r="33" spans="1:20" s="45" customFormat="1" ht="12" x14ac:dyDescent="0.2">
      <c r="F33" s="45" t="s">
        <v>31</v>
      </c>
      <c r="H33" s="46" t="s">
        <v>32</v>
      </c>
      <c r="I33" s="46" t="s">
        <v>33</v>
      </c>
      <c r="J33" s="46" t="s">
        <v>34</v>
      </c>
      <c r="K33" s="47"/>
      <c r="L33" s="47"/>
      <c r="M33" s="48"/>
      <c r="N33" s="48"/>
      <c r="O33" s="48"/>
      <c r="P33" s="48"/>
      <c r="Q33" s="48"/>
      <c r="R33" s="49"/>
    </row>
    <row r="34" spans="1:20" s="45" customFormat="1" ht="12.75" customHeight="1" x14ac:dyDescent="0.2">
      <c r="D34" s="17" t="s">
        <v>35</v>
      </c>
      <c r="E34" s="45" t="s">
        <v>10</v>
      </c>
      <c r="F34" s="45" t="s">
        <v>37</v>
      </c>
      <c r="H34" s="46" t="s">
        <v>38</v>
      </c>
      <c r="I34" s="46" t="s">
        <v>39</v>
      </c>
      <c r="J34" s="46" t="s">
        <v>40</v>
      </c>
      <c r="K34" s="47"/>
      <c r="L34" s="95" t="s">
        <v>41</v>
      </c>
      <c r="M34" s="95"/>
      <c r="N34" s="95"/>
      <c r="O34" s="95"/>
      <c r="P34" s="95"/>
      <c r="Q34" s="95"/>
      <c r="R34" s="50"/>
    </row>
    <row r="35" spans="1:20" s="45" customFormat="1" ht="12" x14ac:dyDescent="0.2">
      <c r="C35" s="24" t="s">
        <v>27</v>
      </c>
      <c r="D35" s="24" t="s">
        <v>42</v>
      </c>
      <c r="E35" s="51" t="s">
        <v>43</v>
      </c>
      <c r="F35" s="51" t="s">
        <v>45</v>
      </c>
      <c r="G35" s="49"/>
      <c r="H35" s="52" t="s">
        <v>46</v>
      </c>
      <c r="I35" s="52" t="s">
        <v>47</v>
      </c>
      <c r="J35" s="52" t="s">
        <v>48</v>
      </c>
      <c r="K35" s="53"/>
      <c r="L35" s="53" t="s">
        <v>49</v>
      </c>
      <c r="M35" s="53" t="s">
        <v>50</v>
      </c>
      <c r="N35" s="53" t="s">
        <v>51</v>
      </c>
      <c r="O35" s="53" t="s">
        <v>52</v>
      </c>
      <c r="P35" s="65"/>
      <c r="Q35" s="53" t="s">
        <v>53</v>
      </c>
    </row>
    <row r="36" spans="1:20" s="41" customFormat="1" x14ac:dyDescent="0.25">
      <c r="A36" s="5">
        <v>42826</v>
      </c>
      <c r="B36" s="38"/>
      <c r="C36" s="35">
        <v>13151409.840000002</v>
      </c>
      <c r="D36" s="35">
        <v>9374545.308600001</v>
      </c>
      <c r="E36" s="35">
        <v>3776864.5314000002</v>
      </c>
      <c r="F36" s="27">
        <v>0</v>
      </c>
      <c r="H36" s="35">
        <v>3021491.6251200004</v>
      </c>
      <c r="I36" s="35">
        <v>188843.22657000003</v>
      </c>
      <c r="J36" s="35">
        <v>188843.22657000003</v>
      </c>
      <c r="L36" s="35">
        <v>202701.93568206122</v>
      </c>
      <c r="M36" s="35">
        <v>42035.894937057557</v>
      </c>
      <c r="N36" s="35">
        <v>10093.667176112209</v>
      </c>
      <c r="O36" s="35">
        <v>102628.2123410412</v>
      </c>
      <c r="P36" s="66"/>
      <c r="Q36" s="35">
        <v>20226.743003727908</v>
      </c>
    </row>
    <row r="37" spans="1:20" s="41" customFormat="1" x14ac:dyDescent="0.25">
      <c r="A37" s="5">
        <v>42856</v>
      </c>
      <c r="B37" s="38"/>
      <c r="C37" s="35">
        <v>12733464.009999998</v>
      </c>
      <c r="D37" s="35">
        <v>8998311.2660999987</v>
      </c>
      <c r="E37" s="35">
        <v>3735152.7438999992</v>
      </c>
      <c r="F37" s="27">
        <v>0</v>
      </c>
      <c r="G37" s="31"/>
      <c r="H37" s="35">
        <v>2988122.1951199993</v>
      </c>
      <c r="I37" s="35">
        <v>186757.63719499996</v>
      </c>
      <c r="J37" s="35">
        <v>186757.63719499996</v>
      </c>
      <c r="K37" s="31"/>
      <c r="L37" s="35">
        <v>200463.29037278003</v>
      </c>
      <c r="M37" s="35">
        <v>41571.649449190671</v>
      </c>
      <c r="N37" s="35">
        <v>9982.1924602876352</v>
      </c>
      <c r="O37" s="35">
        <v>101494.78376580772</v>
      </c>
      <c r="P37" s="31"/>
      <c r="Q37" s="35">
        <v>20003.358341933887</v>
      </c>
      <c r="S37" s="29"/>
      <c r="T37" s="29"/>
    </row>
    <row r="38" spans="1:20" s="41" customFormat="1" x14ac:dyDescent="0.25">
      <c r="A38" s="5">
        <v>42887</v>
      </c>
      <c r="B38" s="38"/>
      <c r="C38" s="35">
        <v>11134749.670000002</v>
      </c>
      <c r="D38" s="35">
        <v>7756588.931400001</v>
      </c>
      <c r="E38" s="35">
        <v>3378160.7386000003</v>
      </c>
      <c r="F38" s="27">
        <v>0</v>
      </c>
      <c r="G38" s="31"/>
      <c r="H38" s="35">
        <v>2702528.5908800005</v>
      </c>
      <c r="I38" s="35">
        <v>168908.03693000003</v>
      </c>
      <c r="J38" s="35">
        <v>168908.03693000003</v>
      </c>
      <c r="K38" s="31"/>
      <c r="L38" s="35">
        <v>181303.75475911927</v>
      </c>
      <c r="M38" s="35">
        <v>37598.38583239961</v>
      </c>
      <c r="N38" s="35">
        <v>9028.1316365346083</v>
      </c>
      <c r="O38" s="35">
        <v>91794.289872159483</v>
      </c>
      <c r="P38" s="31"/>
      <c r="Q38" s="35">
        <v>18091.511759787092</v>
      </c>
      <c r="S38" s="29"/>
      <c r="T38" s="29"/>
    </row>
    <row r="39" spans="1:20" s="41" customFormat="1" x14ac:dyDescent="0.25">
      <c r="A39" s="5">
        <v>42917</v>
      </c>
      <c r="B39" s="38"/>
      <c r="C39" s="35">
        <v>13199161.220000003</v>
      </c>
      <c r="D39" s="35">
        <v>9158348.0106000025</v>
      </c>
      <c r="E39" s="35">
        <v>4040813.209400001</v>
      </c>
      <c r="F39" s="27">
        <v>0</v>
      </c>
      <c r="G39" s="31"/>
      <c r="H39" s="35">
        <v>3232650.567520001</v>
      </c>
      <c r="I39" s="35">
        <v>202040.66047000006</v>
      </c>
      <c r="J39" s="35">
        <v>202040.66047000006</v>
      </c>
      <c r="K39" s="31"/>
      <c r="L39" s="35">
        <v>216867.89464259846</v>
      </c>
      <c r="M39" s="35">
        <v>44973.601281815034</v>
      </c>
      <c r="N39" s="35">
        <v>10799.069788558903</v>
      </c>
      <c r="O39" s="35">
        <v>109800.45289870822</v>
      </c>
      <c r="P39" s="31"/>
      <c r="Q39" s="35">
        <v>21640.302328319507</v>
      </c>
      <c r="S39" s="29"/>
      <c r="T39" s="29"/>
    </row>
    <row r="40" spans="1:20" s="41" customFormat="1" x14ac:dyDescent="0.25">
      <c r="A40" s="5">
        <v>42948</v>
      </c>
      <c r="B40" s="38"/>
      <c r="C40" s="35">
        <v>12015655.789999999</v>
      </c>
      <c r="D40" s="35">
        <v>8401719.9851999991</v>
      </c>
      <c r="E40" s="35">
        <v>3613935.8047999996</v>
      </c>
      <c r="F40" s="27">
        <v>0</v>
      </c>
      <c r="G40" s="31"/>
      <c r="H40" s="35">
        <v>2891148.64384</v>
      </c>
      <c r="I40" s="35">
        <v>180696.79024</v>
      </c>
      <c r="J40" s="35">
        <v>180696.79024</v>
      </c>
      <c r="K40" s="31"/>
      <c r="L40" s="35">
        <v>193957.65375575353</v>
      </c>
      <c r="M40" s="35">
        <v>40222.524407972822</v>
      </c>
      <c r="N40" s="35">
        <v>9658.2402959432802</v>
      </c>
      <c r="O40" s="35">
        <v>98200.972811811327</v>
      </c>
      <c r="P40" s="31"/>
      <c r="Q40" s="35">
        <v>19354.189208519034</v>
      </c>
      <c r="S40" s="29"/>
      <c r="T40" s="29"/>
    </row>
    <row r="41" spans="1:20" s="41" customFormat="1" x14ac:dyDescent="0.25">
      <c r="A41" s="5">
        <v>42979</v>
      </c>
      <c r="B41" s="38"/>
      <c r="C41" s="35">
        <v>12236343.010000004</v>
      </c>
      <c r="D41" s="35">
        <v>8470007.3313000016</v>
      </c>
      <c r="E41" s="35">
        <v>3766335.678700001</v>
      </c>
      <c r="F41" s="27">
        <v>0</v>
      </c>
      <c r="G41" s="31"/>
      <c r="H41" s="35">
        <v>3013068.5429600012</v>
      </c>
      <c r="I41" s="35">
        <v>188316.78393500007</v>
      </c>
      <c r="J41" s="35">
        <v>188316.78393500007</v>
      </c>
      <c r="K41" s="31"/>
      <c r="L41" s="35">
        <v>202136.85880279858</v>
      </c>
      <c r="M41" s="35">
        <v>41918.710499483655</v>
      </c>
      <c r="N41" s="35">
        <v>10065.528826426496</v>
      </c>
      <c r="O41" s="35">
        <v>102342.11329734515</v>
      </c>
      <c r="P41" s="31"/>
      <c r="Q41" s="35">
        <v>20170.356443946257</v>
      </c>
      <c r="S41" s="29"/>
      <c r="T41" s="29"/>
    </row>
    <row r="42" spans="1:20" s="41" customFormat="1" x14ac:dyDescent="0.25">
      <c r="A42" s="5">
        <v>43009</v>
      </c>
      <c r="B42" s="38"/>
      <c r="C42" s="35">
        <v>12523529.42</v>
      </c>
      <c r="D42" s="35">
        <v>8704367.9046</v>
      </c>
      <c r="E42" s="35">
        <v>3819161.5153999999</v>
      </c>
      <c r="F42" s="27">
        <v>0</v>
      </c>
      <c r="G42" s="31"/>
      <c r="H42" s="35">
        <v>3055329.2123199999</v>
      </c>
      <c r="I42" s="35">
        <v>190958.07577</v>
      </c>
      <c r="J42" s="35">
        <v>190958.07577</v>
      </c>
      <c r="K42" s="31"/>
      <c r="L42" s="35">
        <v>204971.98811815822</v>
      </c>
      <c r="M42" s="35">
        <v>42506.653567873291</v>
      </c>
      <c r="N42" s="35">
        <v>10206.70582907419</v>
      </c>
      <c r="O42" s="35">
        <v>103777.54237902604</v>
      </c>
      <c r="P42" s="31"/>
      <c r="Q42" s="35">
        <v>20453.261645868261</v>
      </c>
      <c r="S42" s="29"/>
      <c r="T42" s="29"/>
    </row>
    <row r="43" spans="1:20" s="41" customFormat="1" x14ac:dyDescent="0.25">
      <c r="A43" s="5">
        <v>43040</v>
      </c>
      <c r="B43" s="38"/>
      <c r="C43" s="35">
        <v>11974904.139999999</v>
      </c>
      <c r="D43" s="35">
        <v>8492773.3181999996</v>
      </c>
      <c r="E43" s="35">
        <v>3482130.8217999991</v>
      </c>
      <c r="F43" s="27">
        <v>2791.65</v>
      </c>
      <c r="G43" s="31"/>
      <c r="H43" s="35">
        <v>2787937.9774399991</v>
      </c>
      <c r="I43" s="35">
        <v>174246.12358999994</v>
      </c>
      <c r="J43" s="35">
        <v>174246.12358999994</v>
      </c>
      <c r="K43" s="31"/>
      <c r="L43" s="35">
        <v>187033.58959870506</v>
      </c>
      <c r="M43" s="35">
        <v>38786.62675626186</v>
      </c>
      <c r="N43" s="35">
        <v>9313.4522756802817</v>
      </c>
      <c r="O43" s="35">
        <v>94695.311535408167</v>
      </c>
      <c r="P43" s="31"/>
      <c r="Q43" s="35">
        <v>18663.267013944558</v>
      </c>
      <c r="S43" s="29"/>
      <c r="T43" s="29"/>
    </row>
    <row r="44" spans="1:20" s="41" customFormat="1" x14ac:dyDescent="0.25">
      <c r="A44" s="5">
        <v>43070</v>
      </c>
      <c r="B44" s="38"/>
      <c r="C44" s="35">
        <v>11180467.909999996</v>
      </c>
      <c r="D44" s="35">
        <v>7942279.3019999973</v>
      </c>
      <c r="E44" s="35">
        <v>3238188.6079999981</v>
      </c>
      <c r="F44" s="27">
        <v>0</v>
      </c>
      <c r="G44" s="31"/>
      <c r="H44" s="35">
        <v>2590550.8863999988</v>
      </c>
      <c r="I44" s="35">
        <v>161909.43039999992</v>
      </c>
      <c r="J44" s="35">
        <v>161909.43039999992</v>
      </c>
      <c r="K44" s="31"/>
      <c r="L44" s="35">
        <v>173791.53885137913</v>
      </c>
      <c r="M44" s="35">
        <v>36040.518525510321</v>
      </c>
      <c r="N44" s="35">
        <v>8654.0562392144857</v>
      </c>
      <c r="O44" s="35">
        <v>87990.846719349283</v>
      </c>
      <c r="P44" s="31"/>
      <c r="Q44" s="35">
        <v>17341.900464546638</v>
      </c>
      <c r="S44" s="29"/>
      <c r="T44" s="29"/>
    </row>
    <row r="45" spans="1:20" s="41" customFormat="1" x14ac:dyDescent="0.25">
      <c r="A45" s="5">
        <v>43101</v>
      </c>
      <c r="B45" s="38"/>
      <c r="C45" s="35">
        <v>10476399.199999999</v>
      </c>
      <c r="D45" s="35">
        <v>7384663.9484999999</v>
      </c>
      <c r="E45" s="35">
        <v>3091735.2514999993</v>
      </c>
      <c r="F45" s="27">
        <v>0</v>
      </c>
      <c r="G45" s="31"/>
      <c r="H45" s="35">
        <v>2473388.2011999995</v>
      </c>
      <c r="I45" s="35">
        <v>154586.76257499997</v>
      </c>
      <c r="J45" s="35">
        <v>154586.76257499997</v>
      </c>
      <c r="K45" s="31"/>
      <c r="L45" s="35">
        <v>165931.47964012626</v>
      </c>
      <c r="M45" s="35">
        <v>34410.51621649677</v>
      </c>
      <c r="N45" s="35">
        <v>8262.6597713121701</v>
      </c>
      <c r="O45" s="35">
        <v>84011.290120487451</v>
      </c>
      <c r="P45" s="31"/>
      <c r="Q45" s="35">
        <v>16557.579401577303</v>
      </c>
      <c r="S45" s="29"/>
      <c r="T45" s="29"/>
    </row>
    <row r="46" spans="1:20" s="41" customFormat="1" x14ac:dyDescent="0.25">
      <c r="A46" s="5">
        <v>43132</v>
      </c>
      <c r="B46" s="38"/>
      <c r="C46" s="35">
        <v>11710864.220000003</v>
      </c>
      <c r="D46" s="35">
        <v>8225648.0388000011</v>
      </c>
      <c r="E46" s="35">
        <v>3485216.1812000009</v>
      </c>
      <c r="F46" s="27">
        <v>72288.160000000003</v>
      </c>
      <c r="G46" s="31"/>
      <c r="H46" s="35">
        <v>2846003.4729600009</v>
      </c>
      <c r="I46" s="35">
        <v>177875.21706000005</v>
      </c>
      <c r="J46" s="35">
        <v>177875.21706000005</v>
      </c>
      <c r="K46" s="31"/>
      <c r="L46" s="35">
        <v>190929.0127203147</v>
      </c>
      <c r="M46" s="35">
        <v>39594.451291949612</v>
      </c>
      <c r="N46" s="35">
        <v>9507.427258540496</v>
      </c>
      <c r="O46" s="35">
        <v>96667.568534028134</v>
      </c>
      <c r="P46" s="31"/>
      <c r="Q46" s="35">
        <v>19051.974315167194</v>
      </c>
      <c r="S46" s="29"/>
      <c r="T46" s="29"/>
    </row>
    <row r="47" spans="1:20" s="41" customFormat="1" x14ac:dyDescent="0.25">
      <c r="A47" s="5">
        <v>43160</v>
      </c>
      <c r="B47" s="38"/>
      <c r="C47" s="35">
        <v>13248530.489999998</v>
      </c>
      <c r="D47" s="35">
        <v>9389696.3397000004</v>
      </c>
      <c r="E47" s="35">
        <v>3858834.1502999999</v>
      </c>
      <c r="F47" s="27">
        <v>79638.25</v>
      </c>
      <c r="G47" s="31"/>
      <c r="H47" s="35">
        <v>3150777.9202399999</v>
      </c>
      <c r="I47" s="35">
        <v>196923.62001499999</v>
      </c>
      <c r="J47" s="35">
        <v>196923.62001499999</v>
      </c>
      <c r="K47" s="31"/>
      <c r="L47" s="35">
        <v>211375.32800925165</v>
      </c>
      <c r="M47" s="35">
        <v>43834.564532327364</v>
      </c>
      <c r="N47" s="35">
        <v>10525.564065226396</v>
      </c>
      <c r="O47" s="35">
        <v>107019.56038849271</v>
      </c>
      <c r="P47" s="31"/>
      <c r="Q47" s="35">
        <v>21092.223034701849</v>
      </c>
      <c r="S47" s="29"/>
      <c r="T47" s="29"/>
    </row>
    <row r="48" spans="1:20" s="41" customFormat="1" ht="15.75" thickBot="1" x14ac:dyDescent="0.3">
      <c r="A48" s="5" t="s">
        <v>28</v>
      </c>
      <c r="B48" s="38"/>
      <c r="C48" s="34">
        <v>145585478.92000002</v>
      </c>
      <c r="D48" s="34">
        <v>102298949.68500002</v>
      </c>
      <c r="E48" s="34">
        <v>43286529.234999999</v>
      </c>
      <c r="F48" s="34">
        <v>154718.06</v>
      </c>
      <c r="G48" s="34"/>
      <c r="H48" s="34">
        <v>34752997.836000003</v>
      </c>
      <c r="I48" s="34">
        <v>2172062.3647500002</v>
      </c>
      <c r="J48" s="34">
        <v>2172062.3647500002</v>
      </c>
      <c r="K48" s="34"/>
      <c r="L48" s="34">
        <v>2331464.3249530462</v>
      </c>
      <c r="M48" s="34">
        <v>483494.09729833854</v>
      </c>
      <c r="N48" s="34">
        <v>116096.69562291114</v>
      </c>
      <c r="O48" s="34">
        <v>1180422.9446636648</v>
      </c>
      <c r="P48" s="34"/>
      <c r="Q48" s="34">
        <v>232646.66696203948</v>
      </c>
      <c r="R48" s="35"/>
      <c r="S48" s="29"/>
      <c r="T48" s="29"/>
    </row>
    <row r="49" spans="1:20" s="41" customFormat="1" ht="15.75" thickTop="1" x14ac:dyDescent="0.25">
      <c r="A49" s="38"/>
      <c r="B49" s="38"/>
      <c r="C49" s="35"/>
      <c r="D49" s="39"/>
      <c r="E49" s="39"/>
      <c r="F49" s="39"/>
      <c r="G49" s="39"/>
      <c r="H49" s="39"/>
      <c r="I49" s="39"/>
      <c r="L49" s="39"/>
      <c r="M49" s="39"/>
      <c r="N49" s="39"/>
      <c r="O49" s="39"/>
      <c r="Q49" s="39"/>
    </row>
    <row r="50" spans="1:20" s="41" customFormat="1" x14ac:dyDescent="0.25">
      <c r="A50" s="38"/>
      <c r="B50" s="38"/>
      <c r="C50" s="39"/>
      <c r="D50" s="39">
        <v>0.70267275585371958</v>
      </c>
      <c r="E50" s="39">
        <v>0.29732724414628037</v>
      </c>
      <c r="F50" s="39"/>
      <c r="G50" s="39"/>
      <c r="H50" s="39">
        <v>0.8</v>
      </c>
      <c r="I50" s="39">
        <v>0.05</v>
      </c>
      <c r="J50" s="39">
        <v>0.05</v>
      </c>
      <c r="K50" s="39"/>
      <c r="L50" s="39">
        <v>5.3669368863204649E-2</v>
      </c>
      <c r="M50" s="39">
        <v>1.112983920592878E-2</v>
      </c>
      <c r="N50" s="39">
        <v>2.6724991304813116E-3</v>
      </c>
      <c r="O50" s="39">
        <v>2.717286031516708E-2</v>
      </c>
      <c r="P50" s="39"/>
      <c r="Q50" s="39">
        <v>5.3554324852181819E-3</v>
      </c>
    </row>
    <row r="51" spans="1:20" s="41" customFormat="1" x14ac:dyDescent="0.25">
      <c r="A51" s="38"/>
      <c r="B51" s="38"/>
      <c r="C51" s="39"/>
      <c r="D51" s="39"/>
      <c r="H51" s="39"/>
      <c r="I51" s="39"/>
      <c r="J51" s="39"/>
      <c r="K51" s="39"/>
      <c r="L51" s="39"/>
      <c r="M51" s="39"/>
      <c r="N51" s="39"/>
      <c r="O51" s="39"/>
      <c r="P51" s="39"/>
      <c r="Q51" s="39"/>
      <c r="R51" s="39"/>
    </row>
    <row r="52" spans="1:20" s="41" customFormat="1" x14ac:dyDescent="0.25">
      <c r="A52" s="55" t="s">
        <v>54</v>
      </c>
      <c r="B52" s="38"/>
      <c r="C52" s="39"/>
      <c r="D52" s="39"/>
      <c r="H52" s="39"/>
      <c r="I52" s="39"/>
      <c r="J52" s="39"/>
      <c r="K52" s="39"/>
      <c r="L52" s="39"/>
      <c r="M52" s="39"/>
      <c r="N52" s="39"/>
      <c r="O52" s="39"/>
      <c r="P52" s="39"/>
      <c r="Q52" s="39"/>
      <c r="R52" s="39"/>
    </row>
    <row r="53" spans="1:20" s="43" customFormat="1" x14ac:dyDescent="0.25">
      <c r="A53" s="56" t="s">
        <v>55</v>
      </c>
      <c r="B53" s="57"/>
      <c r="C53" s="58"/>
      <c r="D53" s="58"/>
      <c r="H53" s="58"/>
      <c r="I53" s="58"/>
      <c r="J53" s="58"/>
      <c r="K53" s="58"/>
      <c r="L53" s="58"/>
      <c r="M53" s="58"/>
      <c r="N53" s="58"/>
      <c r="O53" s="58"/>
      <c r="P53" s="58"/>
      <c r="Q53" s="58"/>
      <c r="R53" s="58"/>
    </row>
    <row r="54" spans="1:20" s="43" customFormat="1" x14ac:dyDescent="0.25">
      <c r="A54" s="56" t="s">
        <v>56</v>
      </c>
      <c r="B54" s="57"/>
      <c r="C54" s="58"/>
      <c r="D54" s="58"/>
      <c r="H54" s="58"/>
      <c r="I54" s="58"/>
      <c r="J54" s="58"/>
      <c r="K54" s="58"/>
      <c r="L54" s="58"/>
      <c r="M54" s="58"/>
      <c r="N54" s="58"/>
      <c r="O54" s="58"/>
      <c r="P54" s="58"/>
      <c r="Q54" s="58"/>
      <c r="R54" s="58"/>
    </row>
    <row r="55" spans="1:20" s="43" customFormat="1" x14ac:dyDescent="0.25">
      <c r="A55" s="96" t="s">
        <v>57</v>
      </c>
      <c r="B55" s="96"/>
      <c r="C55" s="96"/>
      <c r="D55" s="96"/>
      <c r="E55" s="96"/>
      <c r="F55" s="96"/>
      <c r="G55" s="96"/>
      <c r="H55" s="96"/>
      <c r="I55" s="96"/>
      <c r="J55" s="96"/>
      <c r="K55" s="96"/>
      <c r="L55" s="96"/>
      <c r="M55" s="96"/>
      <c r="N55" s="96"/>
      <c r="O55" s="96"/>
      <c r="P55" s="96"/>
      <c r="Q55" s="96"/>
      <c r="R55" s="96"/>
      <c r="S55" s="96"/>
      <c r="T55" s="96"/>
    </row>
    <row r="56" spans="1:20" s="43" customFormat="1" x14ac:dyDescent="0.25">
      <c r="A56" s="59"/>
      <c r="B56" s="59"/>
      <c r="C56" s="59"/>
      <c r="D56" s="59"/>
      <c r="E56" s="59"/>
      <c r="F56" s="59"/>
      <c r="G56" s="59"/>
      <c r="H56" s="59"/>
      <c r="I56" s="59"/>
      <c r="J56" s="59"/>
      <c r="K56" s="59"/>
      <c r="L56" s="59"/>
      <c r="M56" s="59"/>
      <c r="N56" s="59"/>
      <c r="O56" s="59"/>
      <c r="P56" s="59"/>
      <c r="Q56" s="59"/>
      <c r="R56" s="59"/>
      <c r="S56" s="59"/>
      <c r="T56" s="59"/>
    </row>
    <row r="57" spans="1:20" s="43" customFormat="1" x14ac:dyDescent="0.25">
      <c r="A57" s="56" t="s">
        <v>58</v>
      </c>
      <c r="B57" s="57"/>
      <c r="C57" s="58"/>
      <c r="D57" s="60"/>
      <c r="H57" s="58"/>
      <c r="I57" s="58"/>
      <c r="J57" s="58"/>
      <c r="K57" s="58"/>
      <c r="L57" s="58"/>
      <c r="M57" s="58"/>
      <c r="N57" s="58"/>
      <c r="O57" s="58"/>
      <c r="P57" s="58"/>
      <c r="Q57" s="58"/>
      <c r="R57" s="58"/>
    </row>
    <row r="59" spans="1:20" ht="31.5" customHeight="1" x14ac:dyDescent="0.25">
      <c r="A59" s="96" t="s">
        <v>65</v>
      </c>
      <c r="B59" s="96"/>
      <c r="C59" s="96"/>
      <c r="D59" s="96"/>
      <c r="E59" s="96"/>
      <c r="F59" s="96"/>
      <c r="G59" s="96"/>
      <c r="H59" s="96"/>
      <c r="I59" s="96"/>
      <c r="J59" s="96"/>
      <c r="K59" s="96"/>
      <c r="L59" s="96"/>
      <c r="M59" s="96"/>
      <c r="N59" s="96"/>
      <c r="O59" s="96"/>
      <c r="P59" s="96"/>
      <c r="Q59" s="96"/>
      <c r="R59" s="96"/>
    </row>
    <row r="61" spans="1:20" x14ac:dyDescent="0.25">
      <c r="A61" s="61" t="s">
        <v>61</v>
      </c>
    </row>
    <row r="62" spans="1:20" x14ac:dyDescent="0.25">
      <c r="A62" s="61"/>
      <c r="B62" s="62"/>
      <c r="C62" s="63"/>
      <c r="D62" s="63"/>
      <c r="E62" s="63"/>
      <c r="F62" s="63"/>
      <c r="G62" s="63"/>
      <c r="H62" s="63"/>
      <c r="I62" s="64"/>
      <c r="J62" s="63"/>
      <c r="K62" s="63"/>
      <c r="L62" s="63"/>
      <c r="M62" s="63"/>
      <c r="N62" s="63"/>
      <c r="O62" s="63"/>
    </row>
    <row r="63" spans="1:20" x14ac:dyDescent="0.25">
      <c r="A63" s="61"/>
    </row>
  </sheetData>
  <mergeCells count="14">
    <mergeCell ref="A55:T55"/>
    <mergeCell ref="A59:R59"/>
    <mergeCell ref="C10:J10"/>
    <mergeCell ref="L10:O10"/>
    <mergeCell ref="Q10:R10"/>
    <mergeCell ref="A30:T30"/>
    <mergeCell ref="H32:Q32"/>
    <mergeCell ref="L34:Q34"/>
    <mergeCell ref="A8:T8"/>
    <mergeCell ref="A1:T1"/>
    <mergeCell ref="A2:T2"/>
    <mergeCell ref="A3:T3"/>
    <mergeCell ref="A4:T4"/>
    <mergeCell ref="A5:T5"/>
  </mergeCells>
  <hyperlinks>
    <hyperlink ref="A4" r:id="rId1" xr:uid="{773AA6A4-46FE-4CF0-BF3F-D5A755B87AD5}"/>
  </hyperlinks>
  <printOptions horizontalCentered="1" verticalCentered="1"/>
  <pageMargins left="0" right="0" top="0.25" bottom="0.25" header="0.3" footer="0.3"/>
  <pageSetup scale="65"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971D7-3A55-4298-9A18-85CE46BCB5EE}">
  <sheetPr>
    <pageSetUpPr fitToPage="1"/>
  </sheetPr>
  <dimension ref="A1:S57"/>
  <sheetViews>
    <sheetView topLeftCell="A25" workbookViewId="0">
      <selection activeCell="O23" sqref="O23"/>
    </sheetView>
  </sheetViews>
  <sheetFormatPr defaultRowHeight="15" x14ac:dyDescent="0.25"/>
  <cols>
    <col min="1" max="1" width="9.28515625" style="5" customWidth="1"/>
    <col min="2" max="2" width="1.7109375" style="5" customWidth="1"/>
    <col min="3" max="3" width="12.85546875" style="29" bestFit="1" customWidth="1"/>
    <col min="4" max="4" width="12" style="29" customWidth="1"/>
    <col min="5" max="5" width="12.5703125" style="29" bestFit="1" customWidth="1"/>
    <col min="6" max="6" width="12.5703125" style="29" customWidth="1"/>
    <col min="7" max="7" width="14.28515625" style="29" bestFit="1" customWidth="1"/>
    <col min="8" max="8" width="10.7109375" style="28" customWidth="1"/>
    <col min="9" max="9" width="11.85546875" style="29" bestFit="1" customWidth="1"/>
    <col min="10" max="10" width="1.140625" style="29" customWidth="1"/>
    <col min="11" max="11" width="11.28515625" style="29" customWidth="1"/>
    <col min="12" max="12" width="12.7109375" style="29" customWidth="1"/>
    <col min="13" max="13" width="11.5703125" style="29" customWidth="1"/>
    <col min="14" max="14" width="12.42578125" style="29" customWidth="1"/>
    <col min="15" max="15" width="1.5703125" style="29" customWidth="1"/>
    <col min="16" max="16" width="11.42578125" style="29" customWidth="1"/>
    <col min="17" max="17" width="12.140625" style="29" customWidth="1"/>
    <col min="18" max="18" width="1.7109375" style="1" customWidth="1"/>
    <col min="19" max="19" width="14.28515625" style="1" bestFit="1" customWidth="1"/>
    <col min="20" max="256" width="8.85546875" style="1"/>
    <col min="257" max="257" width="9.28515625" style="1" customWidth="1"/>
    <col min="258" max="258" width="1.7109375" style="1" customWidth="1"/>
    <col min="259" max="262" width="12" style="1" customWidth="1"/>
    <col min="263" max="263" width="11.85546875" style="1" customWidth="1"/>
    <col min="264" max="264" width="10.7109375" style="1" customWidth="1"/>
    <col min="265" max="265" width="10.5703125" style="1" customWidth="1"/>
    <col min="266" max="266" width="1.140625" style="1" customWidth="1"/>
    <col min="267" max="267" width="11.28515625" style="1" customWidth="1"/>
    <col min="268" max="268" width="12.7109375" style="1" customWidth="1"/>
    <col min="269" max="269" width="11.5703125" style="1" customWidth="1"/>
    <col min="270" max="270" width="12.42578125" style="1" customWidth="1"/>
    <col min="271" max="271" width="1.5703125" style="1" customWidth="1"/>
    <col min="272" max="272" width="11.42578125" style="1" customWidth="1"/>
    <col min="273" max="273" width="12.140625" style="1" customWidth="1"/>
    <col min="274" max="274" width="1.7109375" style="1" customWidth="1"/>
    <col min="275" max="275" width="13.5703125" style="1" customWidth="1"/>
    <col min="276" max="512" width="8.85546875" style="1"/>
    <col min="513" max="513" width="9.28515625" style="1" customWidth="1"/>
    <col min="514" max="514" width="1.7109375" style="1" customWidth="1"/>
    <col min="515" max="518" width="12" style="1" customWidth="1"/>
    <col min="519" max="519" width="11.85546875" style="1" customWidth="1"/>
    <col min="520" max="520" width="10.7109375" style="1" customWidth="1"/>
    <col min="521" max="521" width="10.5703125" style="1" customWidth="1"/>
    <col min="522" max="522" width="1.140625" style="1" customWidth="1"/>
    <col min="523" max="523" width="11.28515625" style="1" customWidth="1"/>
    <col min="524" max="524" width="12.7109375" style="1" customWidth="1"/>
    <col min="525" max="525" width="11.5703125" style="1" customWidth="1"/>
    <col min="526" max="526" width="12.42578125" style="1" customWidth="1"/>
    <col min="527" max="527" width="1.5703125" style="1" customWidth="1"/>
    <col min="528" max="528" width="11.42578125" style="1" customWidth="1"/>
    <col min="529" max="529" width="12.140625" style="1" customWidth="1"/>
    <col min="530" max="530" width="1.7109375" style="1" customWidth="1"/>
    <col min="531" max="531" width="13.5703125" style="1" customWidth="1"/>
    <col min="532" max="768" width="8.85546875" style="1"/>
    <col min="769" max="769" width="9.28515625" style="1" customWidth="1"/>
    <col min="770" max="770" width="1.7109375" style="1" customWidth="1"/>
    <col min="771" max="774" width="12" style="1" customWidth="1"/>
    <col min="775" max="775" width="11.85546875" style="1" customWidth="1"/>
    <col min="776" max="776" width="10.7109375" style="1" customWidth="1"/>
    <col min="777" max="777" width="10.5703125" style="1" customWidth="1"/>
    <col min="778" max="778" width="1.140625" style="1" customWidth="1"/>
    <col min="779" max="779" width="11.28515625" style="1" customWidth="1"/>
    <col min="780" max="780" width="12.7109375" style="1" customWidth="1"/>
    <col min="781" max="781" width="11.5703125" style="1" customWidth="1"/>
    <col min="782" max="782" width="12.42578125" style="1" customWidth="1"/>
    <col min="783" max="783" width="1.5703125" style="1" customWidth="1"/>
    <col min="784" max="784" width="11.42578125" style="1" customWidth="1"/>
    <col min="785" max="785" width="12.140625" style="1" customWidth="1"/>
    <col min="786" max="786" width="1.7109375" style="1" customWidth="1"/>
    <col min="787" max="787" width="13.5703125" style="1" customWidth="1"/>
    <col min="788" max="1024" width="8.85546875" style="1"/>
    <col min="1025" max="1025" width="9.28515625" style="1" customWidth="1"/>
    <col min="1026" max="1026" width="1.7109375" style="1" customWidth="1"/>
    <col min="1027" max="1030" width="12" style="1" customWidth="1"/>
    <col min="1031" max="1031" width="11.85546875" style="1" customWidth="1"/>
    <col min="1032" max="1032" width="10.7109375" style="1" customWidth="1"/>
    <col min="1033" max="1033" width="10.5703125" style="1" customWidth="1"/>
    <col min="1034" max="1034" width="1.140625" style="1" customWidth="1"/>
    <col min="1035" max="1035" width="11.28515625" style="1" customWidth="1"/>
    <col min="1036" max="1036" width="12.7109375" style="1" customWidth="1"/>
    <col min="1037" max="1037" width="11.5703125" style="1" customWidth="1"/>
    <col min="1038" max="1038" width="12.42578125" style="1" customWidth="1"/>
    <col min="1039" max="1039" width="1.5703125" style="1" customWidth="1"/>
    <col min="1040" max="1040" width="11.42578125" style="1" customWidth="1"/>
    <col min="1041" max="1041" width="12.140625" style="1" customWidth="1"/>
    <col min="1042" max="1042" width="1.7109375" style="1" customWidth="1"/>
    <col min="1043" max="1043" width="13.5703125" style="1" customWidth="1"/>
    <col min="1044" max="1280" width="8.85546875" style="1"/>
    <col min="1281" max="1281" width="9.28515625" style="1" customWidth="1"/>
    <col min="1282" max="1282" width="1.7109375" style="1" customWidth="1"/>
    <col min="1283" max="1286" width="12" style="1" customWidth="1"/>
    <col min="1287" max="1287" width="11.85546875" style="1" customWidth="1"/>
    <col min="1288" max="1288" width="10.7109375" style="1" customWidth="1"/>
    <col min="1289" max="1289" width="10.5703125" style="1" customWidth="1"/>
    <col min="1290" max="1290" width="1.140625" style="1" customWidth="1"/>
    <col min="1291" max="1291" width="11.28515625" style="1" customWidth="1"/>
    <col min="1292" max="1292" width="12.7109375" style="1" customWidth="1"/>
    <col min="1293" max="1293" width="11.5703125" style="1" customWidth="1"/>
    <col min="1294" max="1294" width="12.42578125" style="1" customWidth="1"/>
    <col min="1295" max="1295" width="1.5703125" style="1" customWidth="1"/>
    <col min="1296" max="1296" width="11.42578125" style="1" customWidth="1"/>
    <col min="1297" max="1297" width="12.140625" style="1" customWidth="1"/>
    <col min="1298" max="1298" width="1.7109375" style="1" customWidth="1"/>
    <col min="1299" max="1299" width="13.5703125" style="1" customWidth="1"/>
    <col min="1300" max="1536" width="8.85546875" style="1"/>
    <col min="1537" max="1537" width="9.28515625" style="1" customWidth="1"/>
    <col min="1538" max="1538" width="1.7109375" style="1" customWidth="1"/>
    <col min="1539" max="1542" width="12" style="1" customWidth="1"/>
    <col min="1543" max="1543" width="11.85546875" style="1" customWidth="1"/>
    <col min="1544" max="1544" width="10.7109375" style="1" customWidth="1"/>
    <col min="1545" max="1545" width="10.5703125" style="1" customWidth="1"/>
    <col min="1546" max="1546" width="1.140625" style="1" customWidth="1"/>
    <col min="1547" max="1547" width="11.28515625" style="1" customWidth="1"/>
    <col min="1548" max="1548" width="12.7109375" style="1" customWidth="1"/>
    <col min="1549" max="1549" width="11.5703125" style="1" customWidth="1"/>
    <col min="1550" max="1550" width="12.42578125" style="1" customWidth="1"/>
    <col min="1551" max="1551" width="1.5703125" style="1" customWidth="1"/>
    <col min="1552" max="1552" width="11.42578125" style="1" customWidth="1"/>
    <col min="1553" max="1553" width="12.140625" style="1" customWidth="1"/>
    <col min="1554" max="1554" width="1.7109375" style="1" customWidth="1"/>
    <col min="1555" max="1555" width="13.5703125" style="1" customWidth="1"/>
    <col min="1556" max="1792" width="8.85546875" style="1"/>
    <col min="1793" max="1793" width="9.28515625" style="1" customWidth="1"/>
    <col min="1794" max="1794" width="1.7109375" style="1" customWidth="1"/>
    <col min="1795" max="1798" width="12" style="1" customWidth="1"/>
    <col min="1799" max="1799" width="11.85546875" style="1" customWidth="1"/>
    <col min="1800" max="1800" width="10.7109375" style="1" customWidth="1"/>
    <col min="1801" max="1801" width="10.5703125" style="1" customWidth="1"/>
    <col min="1802" max="1802" width="1.140625" style="1" customWidth="1"/>
    <col min="1803" max="1803" width="11.28515625" style="1" customWidth="1"/>
    <col min="1804" max="1804" width="12.7109375" style="1" customWidth="1"/>
    <col min="1805" max="1805" width="11.5703125" style="1" customWidth="1"/>
    <col min="1806" max="1806" width="12.42578125" style="1" customWidth="1"/>
    <col min="1807" max="1807" width="1.5703125" style="1" customWidth="1"/>
    <col min="1808" max="1808" width="11.42578125" style="1" customWidth="1"/>
    <col min="1809" max="1809" width="12.140625" style="1" customWidth="1"/>
    <col min="1810" max="1810" width="1.7109375" style="1" customWidth="1"/>
    <col min="1811" max="1811" width="13.5703125" style="1" customWidth="1"/>
    <col min="1812" max="2048" width="8.85546875" style="1"/>
    <col min="2049" max="2049" width="9.28515625" style="1" customWidth="1"/>
    <col min="2050" max="2050" width="1.7109375" style="1" customWidth="1"/>
    <col min="2051" max="2054" width="12" style="1" customWidth="1"/>
    <col min="2055" max="2055" width="11.85546875" style="1" customWidth="1"/>
    <col min="2056" max="2056" width="10.7109375" style="1" customWidth="1"/>
    <col min="2057" max="2057" width="10.5703125" style="1" customWidth="1"/>
    <col min="2058" max="2058" width="1.140625" style="1" customWidth="1"/>
    <col min="2059" max="2059" width="11.28515625" style="1" customWidth="1"/>
    <col min="2060" max="2060" width="12.7109375" style="1" customWidth="1"/>
    <col min="2061" max="2061" width="11.5703125" style="1" customWidth="1"/>
    <col min="2062" max="2062" width="12.42578125" style="1" customWidth="1"/>
    <col min="2063" max="2063" width="1.5703125" style="1" customWidth="1"/>
    <col min="2064" max="2064" width="11.42578125" style="1" customWidth="1"/>
    <col min="2065" max="2065" width="12.140625" style="1" customWidth="1"/>
    <col min="2066" max="2066" width="1.7109375" style="1" customWidth="1"/>
    <col min="2067" max="2067" width="13.5703125" style="1" customWidth="1"/>
    <col min="2068" max="2304" width="8.85546875" style="1"/>
    <col min="2305" max="2305" width="9.28515625" style="1" customWidth="1"/>
    <col min="2306" max="2306" width="1.7109375" style="1" customWidth="1"/>
    <col min="2307" max="2310" width="12" style="1" customWidth="1"/>
    <col min="2311" max="2311" width="11.85546875" style="1" customWidth="1"/>
    <col min="2312" max="2312" width="10.7109375" style="1" customWidth="1"/>
    <col min="2313" max="2313" width="10.5703125" style="1" customWidth="1"/>
    <col min="2314" max="2314" width="1.140625" style="1" customWidth="1"/>
    <col min="2315" max="2315" width="11.28515625" style="1" customWidth="1"/>
    <col min="2316" max="2316" width="12.7109375" style="1" customWidth="1"/>
    <col min="2317" max="2317" width="11.5703125" style="1" customWidth="1"/>
    <col min="2318" max="2318" width="12.42578125" style="1" customWidth="1"/>
    <col min="2319" max="2319" width="1.5703125" style="1" customWidth="1"/>
    <col min="2320" max="2320" width="11.42578125" style="1" customWidth="1"/>
    <col min="2321" max="2321" width="12.140625" style="1" customWidth="1"/>
    <col min="2322" max="2322" width="1.7109375" style="1" customWidth="1"/>
    <col min="2323" max="2323" width="13.5703125" style="1" customWidth="1"/>
    <col min="2324" max="2560" width="8.85546875" style="1"/>
    <col min="2561" max="2561" width="9.28515625" style="1" customWidth="1"/>
    <col min="2562" max="2562" width="1.7109375" style="1" customWidth="1"/>
    <col min="2563" max="2566" width="12" style="1" customWidth="1"/>
    <col min="2567" max="2567" width="11.85546875" style="1" customWidth="1"/>
    <col min="2568" max="2568" width="10.7109375" style="1" customWidth="1"/>
    <col min="2569" max="2569" width="10.5703125" style="1" customWidth="1"/>
    <col min="2570" max="2570" width="1.140625" style="1" customWidth="1"/>
    <col min="2571" max="2571" width="11.28515625" style="1" customWidth="1"/>
    <col min="2572" max="2572" width="12.7109375" style="1" customWidth="1"/>
    <col min="2573" max="2573" width="11.5703125" style="1" customWidth="1"/>
    <col min="2574" max="2574" width="12.42578125" style="1" customWidth="1"/>
    <col min="2575" max="2575" width="1.5703125" style="1" customWidth="1"/>
    <col min="2576" max="2576" width="11.42578125" style="1" customWidth="1"/>
    <col min="2577" max="2577" width="12.140625" style="1" customWidth="1"/>
    <col min="2578" max="2578" width="1.7109375" style="1" customWidth="1"/>
    <col min="2579" max="2579" width="13.5703125" style="1" customWidth="1"/>
    <col min="2580" max="2816" width="8.85546875" style="1"/>
    <col min="2817" max="2817" width="9.28515625" style="1" customWidth="1"/>
    <col min="2818" max="2818" width="1.7109375" style="1" customWidth="1"/>
    <col min="2819" max="2822" width="12" style="1" customWidth="1"/>
    <col min="2823" max="2823" width="11.85546875" style="1" customWidth="1"/>
    <col min="2824" max="2824" width="10.7109375" style="1" customWidth="1"/>
    <col min="2825" max="2825" width="10.5703125" style="1" customWidth="1"/>
    <col min="2826" max="2826" width="1.140625" style="1" customWidth="1"/>
    <col min="2827" max="2827" width="11.28515625" style="1" customWidth="1"/>
    <col min="2828" max="2828" width="12.7109375" style="1" customWidth="1"/>
    <col min="2829" max="2829" width="11.5703125" style="1" customWidth="1"/>
    <col min="2830" max="2830" width="12.42578125" style="1" customWidth="1"/>
    <col min="2831" max="2831" width="1.5703125" style="1" customWidth="1"/>
    <col min="2832" max="2832" width="11.42578125" style="1" customWidth="1"/>
    <col min="2833" max="2833" width="12.140625" style="1" customWidth="1"/>
    <col min="2834" max="2834" width="1.7109375" style="1" customWidth="1"/>
    <col min="2835" max="2835" width="13.5703125" style="1" customWidth="1"/>
    <col min="2836" max="3072" width="8.85546875" style="1"/>
    <col min="3073" max="3073" width="9.28515625" style="1" customWidth="1"/>
    <col min="3074" max="3074" width="1.7109375" style="1" customWidth="1"/>
    <col min="3075" max="3078" width="12" style="1" customWidth="1"/>
    <col min="3079" max="3079" width="11.85546875" style="1" customWidth="1"/>
    <col min="3080" max="3080" width="10.7109375" style="1" customWidth="1"/>
    <col min="3081" max="3081" width="10.5703125" style="1" customWidth="1"/>
    <col min="3082" max="3082" width="1.140625" style="1" customWidth="1"/>
    <col min="3083" max="3083" width="11.28515625" style="1" customWidth="1"/>
    <col min="3084" max="3084" width="12.7109375" style="1" customWidth="1"/>
    <col min="3085" max="3085" width="11.5703125" style="1" customWidth="1"/>
    <col min="3086" max="3086" width="12.42578125" style="1" customWidth="1"/>
    <col min="3087" max="3087" width="1.5703125" style="1" customWidth="1"/>
    <col min="3088" max="3088" width="11.42578125" style="1" customWidth="1"/>
    <col min="3089" max="3089" width="12.140625" style="1" customWidth="1"/>
    <col min="3090" max="3090" width="1.7109375" style="1" customWidth="1"/>
    <col min="3091" max="3091" width="13.5703125" style="1" customWidth="1"/>
    <col min="3092" max="3328" width="8.85546875" style="1"/>
    <col min="3329" max="3329" width="9.28515625" style="1" customWidth="1"/>
    <col min="3330" max="3330" width="1.7109375" style="1" customWidth="1"/>
    <col min="3331" max="3334" width="12" style="1" customWidth="1"/>
    <col min="3335" max="3335" width="11.85546875" style="1" customWidth="1"/>
    <col min="3336" max="3336" width="10.7109375" style="1" customWidth="1"/>
    <col min="3337" max="3337" width="10.5703125" style="1" customWidth="1"/>
    <col min="3338" max="3338" width="1.140625" style="1" customWidth="1"/>
    <col min="3339" max="3339" width="11.28515625" style="1" customWidth="1"/>
    <col min="3340" max="3340" width="12.7109375" style="1" customWidth="1"/>
    <col min="3341" max="3341" width="11.5703125" style="1" customWidth="1"/>
    <col min="3342" max="3342" width="12.42578125" style="1" customWidth="1"/>
    <col min="3343" max="3343" width="1.5703125" style="1" customWidth="1"/>
    <col min="3344" max="3344" width="11.42578125" style="1" customWidth="1"/>
    <col min="3345" max="3345" width="12.140625" style="1" customWidth="1"/>
    <col min="3346" max="3346" width="1.7109375" style="1" customWidth="1"/>
    <col min="3347" max="3347" width="13.5703125" style="1" customWidth="1"/>
    <col min="3348" max="3584" width="8.85546875" style="1"/>
    <col min="3585" max="3585" width="9.28515625" style="1" customWidth="1"/>
    <col min="3586" max="3586" width="1.7109375" style="1" customWidth="1"/>
    <col min="3587" max="3590" width="12" style="1" customWidth="1"/>
    <col min="3591" max="3591" width="11.85546875" style="1" customWidth="1"/>
    <col min="3592" max="3592" width="10.7109375" style="1" customWidth="1"/>
    <col min="3593" max="3593" width="10.5703125" style="1" customWidth="1"/>
    <col min="3594" max="3594" width="1.140625" style="1" customWidth="1"/>
    <col min="3595" max="3595" width="11.28515625" style="1" customWidth="1"/>
    <col min="3596" max="3596" width="12.7109375" style="1" customWidth="1"/>
    <col min="3597" max="3597" width="11.5703125" style="1" customWidth="1"/>
    <col min="3598" max="3598" width="12.42578125" style="1" customWidth="1"/>
    <col min="3599" max="3599" width="1.5703125" style="1" customWidth="1"/>
    <col min="3600" max="3600" width="11.42578125" style="1" customWidth="1"/>
    <col min="3601" max="3601" width="12.140625" style="1" customWidth="1"/>
    <col min="3602" max="3602" width="1.7109375" style="1" customWidth="1"/>
    <col min="3603" max="3603" width="13.5703125" style="1" customWidth="1"/>
    <col min="3604" max="3840" width="8.85546875" style="1"/>
    <col min="3841" max="3841" width="9.28515625" style="1" customWidth="1"/>
    <col min="3842" max="3842" width="1.7109375" style="1" customWidth="1"/>
    <col min="3843" max="3846" width="12" style="1" customWidth="1"/>
    <col min="3847" max="3847" width="11.85546875" style="1" customWidth="1"/>
    <col min="3848" max="3848" width="10.7109375" style="1" customWidth="1"/>
    <col min="3849" max="3849" width="10.5703125" style="1" customWidth="1"/>
    <col min="3850" max="3850" width="1.140625" style="1" customWidth="1"/>
    <col min="3851" max="3851" width="11.28515625" style="1" customWidth="1"/>
    <col min="3852" max="3852" width="12.7109375" style="1" customWidth="1"/>
    <col min="3853" max="3853" width="11.5703125" style="1" customWidth="1"/>
    <col min="3854" max="3854" width="12.42578125" style="1" customWidth="1"/>
    <col min="3855" max="3855" width="1.5703125" style="1" customWidth="1"/>
    <col min="3856" max="3856" width="11.42578125" style="1" customWidth="1"/>
    <col min="3857" max="3857" width="12.140625" style="1" customWidth="1"/>
    <col min="3858" max="3858" width="1.7109375" style="1" customWidth="1"/>
    <col min="3859" max="3859" width="13.5703125" style="1" customWidth="1"/>
    <col min="3860" max="4096" width="8.85546875" style="1"/>
    <col min="4097" max="4097" width="9.28515625" style="1" customWidth="1"/>
    <col min="4098" max="4098" width="1.7109375" style="1" customWidth="1"/>
    <col min="4099" max="4102" width="12" style="1" customWidth="1"/>
    <col min="4103" max="4103" width="11.85546875" style="1" customWidth="1"/>
    <col min="4104" max="4104" width="10.7109375" style="1" customWidth="1"/>
    <col min="4105" max="4105" width="10.5703125" style="1" customWidth="1"/>
    <col min="4106" max="4106" width="1.140625" style="1" customWidth="1"/>
    <col min="4107" max="4107" width="11.28515625" style="1" customWidth="1"/>
    <col min="4108" max="4108" width="12.7109375" style="1" customWidth="1"/>
    <col min="4109" max="4109" width="11.5703125" style="1" customWidth="1"/>
    <col min="4110" max="4110" width="12.42578125" style="1" customWidth="1"/>
    <col min="4111" max="4111" width="1.5703125" style="1" customWidth="1"/>
    <col min="4112" max="4112" width="11.42578125" style="1" customWidth="1"/>
    <col min="4113" max="4113" width="12.140625" style="1" customWidth="1"/>
    <col min="4114" max="4114" width="1.7109375" style="1" customWidth="1"/>
    <col min="4115" max="4115" width="13.5703125" style="1" customWidth="1"/>
    <col min="4116" max="4352" width="8.85546875" style="1"/>
    <col min="4353" max="4353" width="9.28515625" style="1" customWidth="1"/>
    <col min="4354" max="4354" width="1.7109375" style="1" customWidth="1"/>
    <col min="4355" max="4358" width="12" style="1" customWidth="1"/>
    <col min="4359" max="4359" width="11.85546875" style="1" customWidth="1"/>
    <col min="4360" max="4360" width="10.7109375" style="1" customWidth="1"/>
    <col min="4361" max="4361" width="10.5703125" style="1" customWidth="1"/>
    <col min="4362" max="4362" width="1.140625" style="1" customWidth="1"/>
    <col min="4363" max="4363" width="11.28515625" style="1" customWidth="1"/>
    <col min="4364" max="4364" width="12.7109375" style="1" customWidth="1"/>
    <col min="4365" max="4365" width="11.5703125" style="1" customWidth="1"/>
    <col min="4366" max="4366" width="12.42578125" style="1" customWidth="1"/>
    <col min="4367" max="4367" width="1.5703125" style="1" customWidth="1"/>
    <col min="4368" max="4368" width="11.42578125" style="1" customWidth="1"/>
    <col min="4369" max="4369" width="12.140625" style="1" customWidth="1"/>
    <col min="4370" max="4370" width="1.7109375" style="1" customWidth="1"/>
    <col min="4371" max="4371" width="13.5703125" style="1" customWidth="1"/>
    <col min="4372" max="4608" width="8.85546875" style="1"/>
    <col min="4609" max="4609" width="9.28515625" style="1" customWidth="1"/>
    <col min="4610" max="4610" width="1.7109375" style="1" customWidth="1"/>
    <col min="4611" max="4614" width="12" style="1" customWidth="1"/>
    <col min="4615" max="4615" width="11.85546875" style="1" customWidth="1"/>
    <col min="4616" max="4616" width="10.7109375" style="1" customWidth="1"/>
    <col min="4617" max="4617" width="10.5703125" style="1" customWidth="1"/>
    <col min="4618" max="4618" width="1.140625" style="1" customWidth="1"/>
    <col min="4619" max="4619" width="11.28515625" style="1" customWidth="1"/>
    <col min="4620" max="4620" width="12.7109375" style="1" customWidth="1"/>
    <col min="4621" max="4621" width="11.5703125" style="1" customWidth="1"/>
    <col min="4622" max="4622" width="12.42578125" style="1" customWidth="1"/>
    <col min="4623" max="4623" width="1.5703125" style="1" customWidth="1"/>
    <col min="4624" max="4624" width="11.42578125" style="1" customWidth="1"/>
    <col min="4625" max="4625" width="12.140625" style="1" customWidth="1"/>
    <col min="4626" max="4626" width="1.7109375" style="1" customWidth="1"/>
    <col min="4627" max="4627" width="13.5703125" style="1" customWidth="1"/>
    <col min="4628" max="4864" width="8.85546875" style="1"/>
    <col min="4865" max="4865" width="9.28515625" style="1" customWidth="1"/>
    <col min="4866" max="4866" width="1.7109375" style="1" customWidth="1"/>
    <col min="4867" max="4870" width="12" style="1" customWidth="1"/>
    <col min="4871" max="4871" width="11.85546875" style="1" customWidth="1"/>
    <col min="4872" max="4872" width="10.7109375" style="1" customWidth="1"/>
    <col min="4873" max="4873" width="10.5703125" style="1" customWidth="1"/>
    <col min="4874" max="4874" width="1.140625" style="1" customWidth="1"/>
    <col min="4875" max="4875" width="11.28515625" style="1" customWidth="1"/>
    <col min="4876" max="4876" width="12.7109375" style="1" customWidth="1"/>
    <col min="4877" max="4877" width="11.5703125" style="1" customWidth="1"/>
    <col min="4878" max="4878" width="12.42578125" style="1" customWidth="1"/>
    <col min="4879" max="4879" width="1.5703125" style="1" customWidth="1"/>
    <col min="4880" max="4880" width="11.42578125" style="1" customWidth="1"/>
    <col min="4881" max="4881" width="12.140625" style="1" customWidth="1"/>
    <col min="4882" max="4882" width="1.7109375" style="1" customWidth="1"/>
    <col min="4883" max="4883" width="13.5703125" style="1" customWidth="1"/>
    <col min="4884" max="5120" width="8.85546875" style="1"/>
    <col min="5121" max="5121" width="9.28515625" style="1" customWidth="1"/>
    <col min="5122" max="5122" width="1.7109375" style="1" customWidth="1"/>
    <col min="5123" max="5126" width="12" style="1" customWidth="1"/>
    <col min="5127" max="5127" width="11.85546875" style="1" customWidth="1"/>
    <col min="5128" max="5128" width="10.7109375" style="1" customWidth="1"/>
    <col min="5129" max="5129" width="10.5703125" style="1" customWidth="1"/>
    <col min="5130" max="5130" width="1.140625" style="1" customWidth="1"/>
    <col min="5131" max="5131" width="11.28515625" style="1" customWidth="1"/>
    <col min="5132" max="5132" width="12.7109375" style="1" customWidth="1"/>
    <col min="5133" max="5133" width="11.5703125" style="1" customWidth="1"/>
    <col min="5134" max="5134" width="12.42578125" style="1" customWidth="1"/>
    <col min="5135" max="5135" width="1.5703125" style="1" customWidth="1"/>
    <col min="5136" max="5136" width="11.42578125" style="1" customWidth="1"/>
    <col min="5137" max="5137" width="12.140625" style="1" customWidth="1"/>
    <col min="5138" max="5138" width="1.7109375" style="1" customWidth="1"/>
    <col min="5139" max="5139" width="13.5703125" style="1" customWidth="1"/>
    <col min="5140" max="5376" width="8.85546875" style="1"/>
    <col min="5377" max="5377" width="9.28515625" style="1" customWidth="1"/>
    <col min="5378" max="5378" width="1.7109375" style="1" customWidth="1"/>
    <col min="5379" max="5382" width="12" style="1" customWidth="1"/>
    <col min="5383" max="5383" width="11.85546875" style="1" customWidth="1"/>
    <col min="5384" max="5384" width="10.7109375" style="1" customWidth="1"/>
    <col min="5385" max="5385" width="10.5703125" style="1" customWidth="1"/>
    <col min="5386" max="5386" width="1.140625" style="1" customWidth="1"/>
    <col min="5387" max="5387" width="11.28515625" style="1" customWidth="1"/>
    <col min="5388" max="5388" width="12.7109375" style="1" customWidth="1"/>
    <col min="5389" max="5389" width="11.5703125" style="1" customWidth="1"/>
    <col min="5390" max="5390" width="12.42578125" style="1" customWidth="1"/>
    <col min="5391" max="5391" width="1.5703125" style="1" customWidth="1"/>
    <col min="5392" max="5392" width="11.42578125" style="1" customWidth="1"/>
    <col min="5393" max="5393" width="12.140625" style="1" customWidth="1"/>
    <col min="5394" max="5394" width="1.7109375" style="1" customWidth="1"/>
    <col min="5395" max="5395" width="13.5703125" style="1" customWidth="1"/>
    <col min="5396" max="5632" width="8.85546875" style="1"/>
    <col min="5633" max="5633" width="9.28515625" style="1" customWidth="1"/>
    <col min="5634" max="5634" width="1.7109375" style="1" customWidth="1"/>
    <col min="5635" max="5638" width="12" style="1" customWidth="1"/>
    <col min="5639" max="5639" width="11.85546875" style="1" customWidth="1"/>
    <col min="5640" max="5640" width="10.7109375" style="1" customWidth="1"/>
    <col min="5641" max="5641" width="10.5703125" style="1" customWidth="1"/>
    <col min="5642" max="5642" width="1.140625" style="1" customWidth="1"/>
    <col min="5643" max="5643" width="11.28515625" style="1" customWidth="1"/>
    <col min="5644" max="5644" width="12.7109375" style="1" customWidth="1"/>
    <col min="5645" max="5645" width="11.5703125" style="1" customWidth="1"/>
    <col min="5646" max="5646" width="12.42578125" style="1" customWidth="1"/>
    <col min="5647" max="5647" width="1.5703125" style="1" customWidth="1"/>
    <col min="5648" max="5648" width="11.42578125" style="1" customWidth="1"/>
    <col min="5649" max="5649" width="12.140625" style="1" customWidth="1"/>
    <col min="5650" max="5650" width="1.7109375" style="1" customWidth="1"/>
    <col min="5651" max="5651" width="13.5703125" style="1" customWidth="1"/>
    <col min="5652" max="5888" width="8.85546875" style="1"/>
    <col min="5889" max="5889" width="9.28515625" style="1" customWidth="1"/>
    <col min="5890" max="5890" width="1.7109375" style="1" customWidth="1"/>
    <col min="5891" max="5894" width="12" style="1" customWidth="1"/>
    <col min="5895" max="5895" width="11.85546875" style="1" customWidth="1"/>
    <col min="5896" max="5896" width="10.7109375" style="1" customWidth="1"/>
    <col min="5897" max="5897" width="10.5703125" style="1" customWidth="1"/>
    <col min="5898" max="5898" width="1.140625" style="1" customWidth="1"/>
    <col min="5899" max="5899" width="11.28515625" style="1" customWidth="1"/>
    <col min="5900" max="5900" width="12.7109375" style="1" customWidth="1"/>
    <col min="5901" max="5901" width="11.5703125" style="1" customWidth="1"/>
    <col min="5902" max="5902" width="12.42578125" style="1" customWidth="1"/>
    <col min="5903" max="5903" width="1.5703125" style="1" customWidth="1"/>
    <col min="5904" max="5904" width="11.42578125" style="1" customWidth="1"/>
    <col min="5905" max="5905" width="12.140625" style="1" customWidth="1"/>
    <col min="5906" max="5906" width="1.7109375" style="1" customWidth="1"/>
    <col min="5907" max="5907" width="13.5703125" style="1" customWidth="1"/>
    <col min="5908" max="6144" width="8.85546875" style="1"/>
    <col min="6145" max="6145" width="9.28515625" style="1" customWidth="1"/>
    <col min="6146" max="6146" width="1.7109375" style="1" customWidth="1"/>
    <col min="6147" max="6150" width="12" style="1" customWidth="1"/>
    <col min="6151" max="6151" width="11.85546875" style="1" customWidth="1"/>
    <col min="6152" max="6152" width="10.7109375" style="1" customWidth="1"/>
    <col min="6153" max="6153" width="10.5703125" style="1" customWidth="1"/>
    <col min="6154" max="6154" width="1.140625" style="1" customWidth="1"/>
    <col min="6155" max="6155" width="11.28515625" style="1" customWidth="1"/>
    <col min="6156" max="6156" width="12.7109375" style="1" customWidth="1"/>
    <col min="6157" max="6157" width="11.5703125" style="1" customWidth="1"/>
    <col min="6158" max="6158" width="12.42578125" style="1" customWidth="1"/>
    <col min="6159" max="6159" width="1.5703125" style="1" customWidth="1"/>
    <col min="6160" max="6160" width="11.42578125" style="1" customWidth="1"/>
    <col min="6161" max="6161" width="12.140625" style="1" customWidth="1"/>
    <col min="6162" max="6162" width="1.7109375" style="1" customWidth="1"/>
    <col min="6163" max="6163" width="13.5703125" style="1" customWidth="1"/>
    <col min="6164" max="6400" width="8.85546875" style="1"/>
    <col min="6401" max="6401" width="9.28515625" style="1" customWidth="1"/>
    <col min="6402" max="6402" width="1.7109375" style="1" customWidth="1"/>
    <col min="6403" max="6406" width="12" style="1" customWidth="1"/>
    <col min="6407" max="6407" width="11.85546875" style="1" customWidth="1"/>
    <col min="6408" max="6408" width="10.7109375" style="1" customWidth="1"/>
    <col min="6409" max="6409" width="10.5703125" style="1" customWidth="1"/>
    <col min="6410" max="6410" width="1.140625" style="1" customWidth="1"/>
    <col min="6411" max="6411" width="11.28515625" style="1" customWidth="1"/>
    <col min="6412" max="6412" width="12.7109375" style="1" customWidth="1"/>
    <col min="6413" max="6413" width="11.5703125" style="1" customWidth="1"/>
    <col min="6414" max="6414" width="12.42578125" style="1" customWidth="1"/>
    <col min="6415" max="6415" width="1.5703125" style="1" customWidth="1"/>
    <col min="6416" max="6416" width="11.42578125" style="1" customWidth="1"/>
    <col min="6417" max="6417" width="12.140625" style="1" customWidth="1"/>
    <col min="6418" max="6418" width="1.7109375" style="1" customWidth="1"/>
    <col min="6419" max="6419" width="13.5703125" style="1" customWidth="1"/>
    <col min="6420" max="6656" width="8.85546875" style="1"/>
    <col min="6657" max="6657" width="9.28515625" style="1" customWidth="1"/>
    <col min="6658" max="6658" width="1.7109375" style="1" customWidth="1"/>
    <col min="6659" max="6662" width="12" style="1" customWidth="1"/>
    <col min="6663" max="6663" width="11.85546875" style="1" customWidth="1"/>
    <col min="6664" max="6664" width="10.7109375" style="1" customWidth="1"/>
    <col min="6665" max="6665" width="10.5703125" style="1" customWidth="1"/>
    <col min="6666" max="6666" width="1.140625" style="1" customWidth="1"/>
    <col min="6667" max="6667" width="11.28515625" style="1" customWidth="1"/>
    <col min="6668" max="6668" width="12.7109375" style="1" customWidth="1"/>
    <col min="6669" max="6669" width="11.5703125" style="1" customWidth="1"/>
    <col min="6670" max="6670" width="12.42578125" style="1" customWidth="1"/>
    <col min="6671" max="6671" width="1.5703125" style="1" customWidth="1"/>
    <col min="6672" max="6672" width="11.42578125" style="1" customWidth="1"/>
    <col min="6673" max="6673" width="12.140625" style="1" customWidth="1"/>
    <col min="6674" max="6674" width="1.7109375" style="1" customWidth="1"/>
    <col min="6675" max="6675" width="13.5703125" style="1" customWidth="1"/>
    <col min="6676" max="6912" width="8.85546875" style="1"/>
    <col min="6913" max="6913" width="9.28515625" style="1" customWidth="1"/>
    <col min="6914" max="6914" width="1.7109375" style="1" customWidth="1"/>
    <col min="6915" max="6918" width="12" style="1" customWidth="1"/>
    <col min="6919" max="6919" width="11.85546875" style="1" customWidth="1"/>
    <col min="6920" max="6920" width="10.7109375" style="1" customWidth="1"/>
    <col min="6921" max="6921" width="10.5703125" style="1" customWidth="1"/>
    <col min="6922" max="6922" width="1.140625" style="1" customWidth="1"/>
    <col min="6923" max="6923" width="11.28515625" style="1" customWidth="1"/>
    <col min="6924" max="6924" width="12.7109375" style="1" customWidth="1"/>
    <col min="6925" max="6925" width="11.5703125" style="1" customWidth="1"/>
    <col min="6926" max="6926" width="12.42578125" style="1" customWidth="1"/>
    <col min="6927" max="6927" width="1.5703125" style="1" customWidth="1"/>
    <col min="6928" max="6928" width="11.42578125" style="1" customWidth="1"/>
    <col min="6929" max="6929" width="12.140625" style="1" customWidth="1"/>
    <col min="6930" max="6930" width="1.7109375" style="1" customWidth="1"/>
    <col min="6931" max="6931" width="13.5703125" style="1" customWidth="1"/>
    <col min="6932" max="7168" width="8.85546875" style="1"/>
    <col min="7169" max="7169" width="9.28515625" style="1" customWidth="1"/>
    <col min="7170" max="7170" width="1.7109375" style="1" customWidth="1"/>
    <col min="7171" max="7174" width="12" style="1" customWidth="1"/>
    <col min="7175" max="7175" width="11.85546875" style="1" customWidth="1"/>
    <col min="7176" max="7176" width="10.7109375" style="1" customWidth="1"/>
    <col min="7177" max="7177" width="10.5703125" style="1" customWidth="1"/>
    <col min="7178" max="7178" width="1.140625" style="1" customWidth="1"/>
    <col min="7179" max="7179" width="11.28515625" style="1" customWidth="1"/>
    <col min="7180" max="7180" width="12.7109375" style="1" customWidth="1"/>
    <col min="7181" max="7181" width="11.5703125" style="1" customWidth="1"/>
    <col min="7182" max="7182" width="12.42578125" style="1" customWidth="1"/>
    <col min="7183" max="7183" width="1.5703125" style="1" customWidth="1"/>
    <col min="7184" max="7184" width="11.42578125" style="1" customWidth="1"/>
    <col min="7185" max="7185" width="12.140625" style="1" customWidth="1"/>
    <col min="7186" max="7186" width="1.7109375" style="1" customWidth="1"/>
    <col min="7187" max="7187" width="13.5703125" style="1" customWidth="1"/>
    <col min="7188" max="7424" width="8.85546875" style="1"/>
    <col min="7425" max="7425" width="9.28515625" style="1" customWidth="1"/>
    <col min="7426" max="7426" width="1.7109375" style="1" customWidth="1"/>
    <col min="7427" max="7430" width="12" style="1" customWidth="1"/>
    <col min="7431" max="7431" width="11.85546875" style="1" customWidth="1"/>
    <col min="7432" max="7432" width="10.7109375" style="1" customWidth="1"/>
    <col min="7433" max="7433" width="10.5703125" style="1" customWidth="1"/>
    <col min="7434" max="7434" width="1.140625" style="1" customWidth="1"/>
    <col min="7435" max="7435" width="11.28515625" style="1" customWidth="1"/>
    <col min="7436" max="7436" width="12.7109375" style="1" customWidth="1"/>
    <col min="7437" max="7437" width="11.5703125" style="1" customWidth="1"/>
    <col min="7438" max="7438" width="12.42578125" style="1" customWidth="1"/>
    <col min="7439" max="7439" width="1.5703125" style="1" customWidth="1"/>
    <col min="7440" max="7440" width="11.42578125" style="1" customWidth="1"/>
    <col min="7441" max="7441" width="12.140625" style="1" customWidth="1"/>
    <col min="7442" max="7442" width="1.7109375" style="1" customWidth="1"/>
    <col min="7443" max="7443" width="13.5703125" style="1" customWidth="1"/>
    <col min="7444" max="7680" width="8.85546875" style="1"/>
    <col min="7681" max="7681" width="9.28515625" style="1" customWidth="1"/>
    <col min="7682" max="7682" width="1.7109375" style="1" customWidth="1"/>
    <col min="7683" max="7686" width="12" style="1" customWidth="1"/>
    <col min="7687" max="7687" width="11.85546875" style="1" customWidth="1"/>
    <col min="7688" max="7688" width="10.7109375" style="1" customWidth="1"/>
    <col min="7689" max="7689" width="10.5703125" style="1" customWidth="1"/>
    <col min="7690" max="7690" width="1.140625" style="1" customWidth="1"/>
    <col min="7691" max="7691" width="11.28515625" style="1" customWidth="1"/>
    <col min="7692" max="7692" width="12.7109375" style="1" customWidth="1"/>
    <col min="7693" max="7693" width="11.5703125" style="1" customWidth="1"/>
    <col min="7694" max="7694" width="12.42578125" style="1" customWidth="1"/>
    <col min="7695" max="7695" width="1.5703125" style="1" customWidth="1"/>
    <col min="7696" max="7696" width="11.42578125" style="1" customWidth="1"/>
    <col min="7697" max="7697" width="12.140625" style="1" customWidth="1"/>
    <col min="7698" max="7698" width="1.7109375" style="1" customWidth="1"/>
    <col min="7699" max="7699" width="13.5703125" style="1" customWidth="1"/>
    <col min="7700" max="7936" width="8.85546875" style="1"/>
    <col min="7937" max="7937" width="9.28515625" style="1" customWidth="1"/>
    <col min="7938" max="7938" width="1.7109375" style="1" customWidth="1"/>
    <col min="7939" max="7942" width="12" style="1" customWidth="1"/>
    <col min="7943" max="7943" width="11.85546875" style="1" customWidth="1"/>
    <col min="7944" max="7944" width="10.7109375" style="1" customWidth="1"/>
    <col min="7945" max="7945" width="10.5703125" style="1" customWidth="1"/>
    <col min="7946" max="7946" width="1.140625" style="1" customWidth="1"/>
    <col min="7947" max="7947" width="11.28515625" style="1" customWidth="1"/>
    <col min="7948" max="7948" width="12.7109375" style="1" customWidth="1"/>
    <col min="7949" max="7949" width="11.5703125" style="1" customWidth="1"/>
    <col min="7950" max="7950" width="12.42578125" style="1" customWidth="1"/>
    <col min="7951" max="7951" width="1.5703125" style="1" customWidth="1"/>
    <col min="7952" max="7952" width="11.42578125" style="1" customWidth="1"/>
    <col min="7953" max="7953" width="12.140625" style="1" customWidth="1"/>
    <col min="7954" max="7954" width="1.7109375" style="1" customWidth="1"/>
    <col min="7955" max="7955" width="13.5703125" style="1" customWidth="1"/>
    <col min="7956" max="8192" width="8.85546875" style="1"/>
    <col min="8193" max="8193" width="9.28515625" style="1" customWidth="1"/>
    <col min="8194" max="8194" width="1.7109375" style="1" customWidth="1"/>
    <col min="8195" max="8198" width="12" style="1" customWidth="1"/>
    <col min="8199" max="8199" width="11.85546875" style="1" customWidth="1"/>
    <col min="8200" max="8200" width="10.7109375" style="1" customWidth="1"/>
    <col min="8201" max="8201" width="10.5703125" style="1" customWidth="1"/>
    <col min="8202" max="8202" width="1.140625" style="1" customWidth="1"/>
    <col min="8203" max="8203" width="11.28515625" style="1" customWidth="1"/>
    <col min="8204" max="8204" width="12.7109375" style="1" customWidth="1"/>
    <col min="8205" max="8205" width="11.5703125" style="1" customWidth="1"/>
    <col min="8206" max="8206" width="12.42578125" style="1" customWidth="1"/>
    <col min="8207" max="8207" width="1.5703125" style="1" customWidth="1"/>
    <col min="8208" max="8208" width="11.42578125" style="1" customWidth="1"/>
    <col min="8209" max="8209" width="12.140625" style="1" customWidth="1"/>
    <col min="8210" max="8210" width="1.7109375" style="1" customWidth="1"/>
    <col min="8211" max="8211" width="13.5703125" style="1" customWidth="1"/>
    <col min="8212" max="8448" width="8.85546875" style="1"/>
    <col min="8449" max="8449" width="9.28515625" style="1" customWidth="1"/>
    <col min="8450" max="8450" width="1.7109375" style="1" customWidth="1"/>
    <col min="8451" max="8454" width="12" style="1" customWidth="1"/>
    <col min="8455" max="8455" width="11.85546875" style="1" customWidth="1"/>
    <col min="8456" max="8456" width="10.7109375" style="1" customWidth="1"/>
    <col min="8457" max="8457" width="10.5703125" style="1" customWidth="1"/>
    <col min="8458" max="8458" width="1.140625" style="1" customWidth="1"/>
    <col min="8459" max="8459" width="11.28515625" style="1" customWidth="1"/>
    <col min="8460" max="8460" width="12.7109375" style="1" customWidth="1"/>
    <col min="8461" max="8461" width="11.5703125" style="1" customWidth="1"/>
    <col min="8462" max="8462" width="12.42578125" style="1" customWidth="1"/>
    <col min="8463" max="8463" width="1.5703125" style="1" customWidth="1"/>
    <col min="8464" max="8464" width="11.42578125" style="1" customWidth="1"/>
    <col min="8465" max="8465" width="12.140625" style="1" customWidth="1"/>
    <col min="8466" max="8466" width="1.7109375" style="1" customWidth="1"/>
    <col min="8467" max="8467" width="13.5703125" style="1" customWidth="1"/>
    <col min="8468" max="8704" width="8.85546875" style="1"/>
    <col min="8705" max="8705" width="9.28515625" style="1" customWidth="1"/>
    <col min="8706" max="8706" width="1.7109375" style="1" customWidth="1"/>
    <col min="8707" max="8710" width="12" style="1" customWidth="1"/>
    <col min="8711" max="8711" width="11.85546875" style="1" customWidth="1"/>
    <col min="8712" max="8712" width="10.7109375" style="1" customWidth="1"/>
    <col min="8713" max="8713" width="10.5703125" style="1" customWidth="1"/>
    <col min="8714" max="8714" width="1.140625" style="1" customWidth="1"/>
    <col min="8715" max="8715" width="11.28515625" style="1" customWidth="1"/>
    <col min="8716" max="8716" width="12.7109375" style="1" customWidth="1"/>
    <col min="8717" max="8717" width="11.5703125" style="1" customWidth="1"/>
    <col min="8718" max="8718" width="12.42578125" style="1" customWidth="1"/>
    <col min="8719" max="8719" width="1.5703125" style="1" customWidth="1"/>
    <col min="8720" max="8720" width="11.42578125" style="1" customWidth="1"/>
    <col min="8721" max="8721" width="12.140625" style="1" customWidth="1"/>
    <col min="8722" max="8722" width="1.7109375" style="1" customWidth="1"/>
    <col min="8723" max="8723" width="13.5703125" style="1" customWidth="1"/>
    <col min="8724" max="8960" width="8.85546875" style="1"/>
    <col min="8961" max="8961" width="9.28515625" style="1" customWidth="1"/>
    <col min="8962" max="8962" width="1.7109375" style="1" customWidth="1"/>
    <col min="8963" max="8966" width="12" style="1" customWidth="1"/>
    <col min="8967" max="8967" width="11.85546875" style="1" customWidth="1"/>
    <col min="8968" max="8968" width="10.7109375" style="1" customWidth="1"/>
    <col min="8969" max="8969" width="10.5703125" style="1" customWidth="1"/>
    <col min="8970" max="8970" width="1.140625" style="1" customWidth="1"/>
    <col min="8971" max="8971" width="11.28515625" style="1" customWidth="1"/>
    <col min="8972" max="8972" width="12.7109375" style="1" customWidth="1"/>
    <col min="8973" max="8973" width="11.5703125" style="1" customWidth="1"/>
    <col min="8974" max="8974" width="12.42578125" style="1" customWidth="1"/>
    <col min="8975" max="8975" width="1.5703125" style="1" customWidth="1"/>
    <col min="8976" max="8976" width="11.42578125" style="1" customWidth="1"/>
    <col min="8977" max="8977" width="12.140625" style="1" customWidth="1"/>
    <col min="8978" max="8978" width="1.7109375" style="1" customWidth="1"/>
    <col min="8979" max="8979" width="13.5703125" style="1" customWidth="1"/>
    <col min="8980" max="9216" width="8.85546875" style="1"/>
    <col min="9217" max="9217" width="9.28515625" style="1" customWidth="1"/>
    <col min="9218" max="9218" width="1.7109375" style="1" customWidth="1"/>
    <col min="9219" max="9222" width="12" style="1" customWidth="1"/>
    <col min="9223" max="9223" width="11.85546875" style="1" customWidth="1"/>
    <col min="9224" max="9224" width="10.7109375" style="1" customWidth="1"/>
    <col min="9225" max="9225" width="10.5703125" style="1" customWidth="1"/>
    <col min="9226" max="9226" width="1.140625" style="1" customWidth="1"/>
    <col min="9227" max="9227" width="11.28515625" style="1" customWidth="1"/>
    <col min="9228" max="9228" width="12.7109375" style="1" customWidth="1"/>
    <col min="9229" max="9229" width="11.5703125" style="1" customWidth="1"/>
    <col min="9230" max="9230" width="12.42578125" style="1" customWidth="1"/>
    <col min="9231" max="9231" width="1.5703125" style="1" customWidth="1"/>
    <col min="9232" max="9232" width="11.42578125" style="1" customWidth="1"/>
    <col min="9233" max="9233" width="12.140625" style="1" customWidth="1"/>
    <col min="9234" max="9234" width="1.7109375" style="1" customWidth="1"/>
    <col min="9235" max="9235" width="13.5703125" style="1" customWidth="1"/>
    <col min="9236" max="9472" width="8.85546875" style="1"/>
    <col min="9473" max="9473" width="9.28515625" style="1" customWidth="1"/>
    <col min="9474" max="9474" width="1.7109375" style="1" customWidth="1"/>
    <col min="9475" max="9478" width="12" style="1" customWidth="1"/>
    <col min="9479" max="9479" width="11.85546875" style="1" customWidth="1"/>
    <col min="9480" max="9480" width="10.7109375" style="1" customWidth="1"/>
    <col min="9481" max="9481" width="10.5703125" style="1" customWidth="1"/>
    <col min="9482" max="9482" width="1.140625" style="1" customWidth="1"/>
    <col min="9483" max="9483" width="11.28515625" style="1" customWidth="1"/>
    <col min="9484" max="9484" width="12.7109375" style="1" customWidth="1"/>
    <col min="9485" max="9485" width="11.5703125" style="1" customWidth="1"/>
    <col min="9486" max="9486" width="12.42578125" style="1" customWidth="1"/>
    <col min="9487" max="9487" width="1.5703125" style="1" customWidth="1"/>
    <col min="9488" max="9488" width="11.42578125" style="1" customWidth="1"/>
    <col min="9489" max="9489" width="12.140625" style="1" customWidth="1"/>
    <col min="9490" max="9490" width="1.7109375" style="1" customWidth="1"/>
    <col min="9491" max="9491" width="13.5703125" style="1" customWidth="1"/>
    <col min="9492" max="9728" width="8.85546875" style="1"/>
    <col min="9729" max="9729" width="9.28515625" style="1" customWidth="1"/>
    <col min="9730" max="9730" width="1.7109375" style="1" customWidth="1"/>
    <col min="9731" max="9734" width="12" style="1" customWidth="1"/>
    <col min="9735" max="9735" width="11.85546875" style="1" customWidth="1"/>
    <col min="9736" max="9736" width="10.7109375" style="1" customWidth="1"/>
    <col min="9737" max="9737" width="10.5703125" style="1" customWidth="1"/>
    <col min="9738" max="9738" width="1.140625" style="1" customWidth="1"/>
    <col min="9739" max="9739" width="11.28515625" style="1" customWidth="1"/>
    <col min="9740" max="9740" width="12.7109375" style="1" customWidth="1"/>
    <col min="9741" max="9741" width="11.5703125" style="1" customWidth="1"/>
    <col min="9742" max="9742" width="12.42578125" style="1" customWidth="1"/>
    <col min="9743" max="9743" width="1.5703125" style="1" customWidth="1"/>
    <col min="9744" max="9744" width="11.42578125" style="1" customWidth="1"/>
    <col min="9745" max="9745" width="12.140625" style="1" customWidth="1"/>
    <col min="9746" max="9746" width="1.7109375" style="1" customWidth="1"/>
    <col min="9747" max="9747" width="13.5703125" style="1" customWidth="1"/>
    <col min="9748" max="9984" width="8.85546875" style="1"/>
    <col min="9985" max="9985" width="9.28515625" style="1" customWidth="1"/>
    <col min="9986" max="9986" width="1.7109375" style="1" customWidth="1"/>
    <col min="9987" max="9990" width="12" style="1" customWidth="1"/>
    <col min="9991" max="9991" width="11.85546875" style="1" customWidth="1"/>
    <col min="9992" max="9992" width="10.7109375" style="1" customWidth="1"/>
    <col min="9993" max="9993" width="10.5703125" style="1" customWidth="1"/>
    <col min="9994" max="9994" width="1.140625" style="1" customWidth="1"/>
    <col min="9995" max="9995" width="11.28515625" style="1" customWidth="1"/>
    <col min="9996" max="9996" width="12.7109375" style="1" customWidth="1"/>
    <col min="9997" max="9997" width="11.5703125" style="1" customWidth="1"/>
    <col min="9998" max="9998" width="12.42578125" style="1" customWidth="1"/>
    <col min="9999" max="9999" width="1.5703125" style="1" customWidth="1"/>
    <col min="10000" max="10000" width="11.42578125" style="1" customWidth="1"/>
    <col min="10001" max="10001" width="12.140625" style="1" customWidth="1"/>
    <col min="10002" max="10002" width="1.7109375" style="1" customWidth="1"/>
    <col min="10003" max="10003" width="13.5703125" style="1" customWidth="1"/>
    <col min="10004" max="10240" width="8.85546875" style="1"/>
    <col min="10241" max="10241" width="9.28515625" style="1" customWidth="1"/>
    <col min="10242" max="10242" width="1.7109375" style="1" customWidth="1"/>
    <col min="10243" max="10246" width="12" style="1" customWidth="1"/>
    <col min="10247" max="10247" width="11.85546875" style="1" customWidth="1"/>
    <col min="10248" max="10248" width="10.7109375" style="1" customWidth="1"/>
    <col min="10249" max="10249" width="10.5703125" style="1" customWidth="1"/>
    <col min="10250" max="10250" width="1.140625" style="1" customWidth="1"/>
    <col min="10251" max="10251" width="11.28515625" style="1" customWidth="1"/>
    <col min="10252" max="10252" width="12.7109375" style="1" customWidth="1"/>
    <col min="10253" max="10253" width="11.5703125" style="1" customWidth="1"/>
    <col min="10254" max="10254" width="12.42578125" style="1" customWidth="1"/>
    <col min="10255" max="10255" width="1.5703125" style="1" customWidth="1"/>
    <col min="10256" max="10256" width="11.42578125" style="1" customWidth="1"/>
    <col min="10257" max="10257" width="12.140625" style="1" customWidth="1"/>
    <col min="10258" max="10258" width="1.7109375" style="1" customWidth="1"/>
    <col min="10259" max="10259" width="13.5703125" style="1" customWidth="1"/>
    <col min="10260" max="10496" width="8.85546875" style="1"/>
    <col min="10497" max="10497" width="9.28515625" style="1" customWidth="1"/>
    <col min="10498" max="10498" width="1.7109375" style="1" customWidth="1"/>
    <col min="10499" max="10502" width="12" style="1" customWidth="1"/>
    <col min="10503" max="10503" width="11.85546875" style="1" customWidth="1"/>
    <col min="10504" max="10504" width="10.7109375" style="1" customWidth="1"/>
    <col min="10505" max="10505" width="10.5703125" style="1" customWidth="1"/>
    <col min="10506" max="10506" width="1.140625" style="1" customWidth="1"/>
    <col min="10507" max="10507" width="11.28515625" style="1" customWidth="1"/>
    <col min="10508" max="10508" width="12.7109375" style="1" customWidth="1"/>
    <col min="10509" max="10509" width="11.5703125" style="1" customWidth="1"/>
    <col min="10510" max="10510" width="12.42578125" style="1" customWidth="1"/>
    <col min="10511" max="10511" width="1.5703125" style="1" customWidth="1"/>
    <col min="10512" max="10512" width="11.42578125" style="1" customWidth="1"/>
    <col min="10513" max="10513" width="12.140625" style="1" customWidth="1"/>
    <col min="10514" max="10514" width="1.7109375" style="1" customWidth="1"/>
    <col min="10515" max="10515" width="13.5703125" style="1" customWidth="1"/>
    <col min="10516" max="10752" width="8.85546875" style="1"/>
    <col min="10753" max="10753" width="9.28515625" style="1" customWidth="1"/>
    <col min="10754" max="10754" width="1.7109375" style="1" customWidth="1"/>
    <col min="10755" max="10758" width="12" style="1" customWidth="1"/>
    <col min="10759" max="10759" width="11.85546875" style="1" customWidth="1"/>
    <col min="10760" max="10760" width="10.7109375" style="1" customWidth="1"/>
    <col min="10761" max="10761" width="10.5703125" style="1" customWidth="1"/>
    <col min="10762" max="10762" width="1.140625" style="1" customWidth="1"/>
    <col min="10763" max="10763" width="11.28515625" style="1" customWidth="1"/>
    <col min="10764" max="10764" width="12.7109375" style="1" customWidth="1"/>
    <col min="10765" max="10765" width="11.5703125" style="1" customWidth="1"/>
    <col min="10766" max="10766" width="12.42578125" style="1" customWidth="1"/>
    <col min="10767" max="10767" width="1.5703125" style="1" customWidth="1"/>
    <col min="10768" max="10768" width="11.42578125" style="1" customWidth="1"/>
    <col min="10769" max="10769" width="12.140625" style="1" customWidth="1"/>
    <col min="10770" max="10770" width="1.7109375" style="1" customWidth="1"/>
    <col min="10771" max="10771" width="13.5703125" style="1" customWidth="1"/>
    <col min="10772" max="11008" width="8.85546875" style="1"/>
    <col min="11009" max="11009" width="9.28515625" style="1" customWidth="1"/>
    <col min="11010" max="11010" width="1.7109375" style="1" customWidth="1"/>
    <col min="11011" max="11014" width="12" style="1" customWidth="1"/>
    <col min="11015" max="11015" width="11.85546875" style="1" customWidth="1"/>
    <col min="11016" max="11016" width="10.7109375" style="1" customWidth="1"/>
    <col min="11017" max="11017" width="10.5703125" style="1" customWidth="1"/>
    <col min="11018" max="11018" width="1.140625" style="1" customWidth="1"/>
    <col min="11019" max="11019" width="11.28515625" style="1" customWidth="1"/>
    <col min="11020" max="11020" width="12.7109375" style="1" customWidth="1"/>
    <col min="11021" max="11021" width="11.5703125" style="1" customWidth="1"/>
    <col min="11022" max="11022" width="12.42578125" style="1" customWidth="1"/>
    <col min="11023" max="11023" width="1.5703125" style="1" customWidth="1"/>
    <col min="11024" max="11024" width="11.42578125" style="1" customWidth="1"/>
    <col min="11025" max="11025" width="12.140625" style="1" customWidth="1"/>
    <col min="11026" max="11026" width="1.7109375" style="1" customWidth="1"/>
    <col min="11027" max="11027" width="13.5703125" style="1" customWidth="1"/>
    <col min="11028" max="11264" width="8.85546875" style="1"/>
    <col min="11265" max="11265" width="9.28515625" style="1" customWidth="1"/>
    <col min="11266" max="11266" width="1.7109375" style="1" customWidth="1"/>
    <col min="11267" max="11270" width="12" style="1" customWidth="1"/>
    <col min="11271" max="11271" width="11.85546875" style="1" customWidth="1"/>
    <col min="11272" max="11272" width="10.7109375" style="1" customWidth="1"/>
    <col min="11273" max="11273" width="10.5703125" style="1" customWidth="1"/>
    <col min="11274" max="11274" width="1.140625" style="1" customWidth="1"/>
    <col min="11275" max="11275" width="11.28515625" style="1" customWidth="1"/>
    <col min="11276" max="11276" width="12.7109375" style="1" customWidth="1"/>
    <col min="11277" max="11277" width="11.5703125" style="1" customWidth="1"/>
    <col min="11278" max="11278" width="12.42578125" style="1" customWidth="1"/>
    <col min="11279" max="11279" width="1.5703125" style="1" customWidth="1"/>
    <col min="11280" max="11280" width="11.42578125" style="1" customWidth="1"/>
    <col min="11281" max="11281" width="12.140625" style="1" customWidth="1"/>
    <col min="11282" max="11282" width="1.7109375" style="1" customWidth="1"/>
    <col min="11283" max="11283" width="13.5703125" style="1" customWidth="1"/>
    <col min="11284" max="11520" width="8.85546875" style="1"/>
    <col min="11521" max="11521" width="9.28515625" style="1" customWidth="1"/>
    <col min="11522" max="11522" width="1.7109375" style="1" customWidth="1"/>
    <col min="11523" max="11526" width="12" style="1" customWidth="1"/>
    <col min="11527" max="11527" width="11.85546875" style="1" customWidth="1"/>
    <col min="11528" max="11528" width="10.7109375" style="1" customWidth="1"/>
    <col min="11529" max="11529" width="10.5703125" style="1" customWidth="1"/>
    <col min="11530" max="11530" width="1.140625" style="1" customWidth="1"/>
    <col min="11531" max="11531" width="11.28515625" style="1" customWidth="1"/>
    <col min="11532" max="11532" width="12.7109375" style="1" customWidth="1"/>
    <col min="11533" max="11533" width="11.5703125" style="1" customWidth="1"/>
    <col min="11534" max="11534" width="12.42578125" style="1" customWidth="1"/>
    <col min="11535" max="11535" width="1.5703125" style="1" customWidth="1"/>
    <col min="11536" max="11536" width="11.42578125" style="1" customWidth="1"/>
    <col min="11537" max="11537" width="12.140625" style="1" customWidth="1"/>
    <col min="11538" max="11538" width="1.7109375" style="1" customWidth="1"/>
    <col min="11539" max="11539" width="13.5703125" style="1" customWidth="1"/>
    <col min="11540" max="11776" width="8.85546875" style="1"/>
    <col min="11777" max="11777" width="9.28515625" style="1" customWidth="1"/>
    <col min="11778" max="11778" width="1.7109375" style="1" customWidth="1"/>
    <col min="11779" max="11782" width="12" style="1" customWidth="1"/>
    <col min="11783" max="11783" width="11.85546875" style="1" customWidth="1"/>
    <col min="11784" max="11784" width="10.7109375" style="1" customWidth="1"/>
    <col min="11785" max="11785" width="10.5703125" style="1" customWidth="1"/>
    <col min="11786" max="11786" width="1.140625" style="1" customWidth="1"/>
    <col min="11787" max="11787" width="11.28515625" style="1" customWidth="1"/>
    <col min="11788" max="11788" width="12.7109375" style="1" customWidth="1"/>
    <col min="11789" max="11789" width="11.5703125" style="1" customWidth="1"/>
    <col min="11790" max="11790" width="12.42578125" style="1" customWidth="1"/>
    <col min="11791" max="11791" width="1.5703125" style="1" customWidth="1"/>
    <col min="11792" max="11792" width="11.42578125" style="1" customWidth="1"/>
    <col min="11793" max="11793" width="12.140625" style="1" customWidth="1"/>
    <col min="11794" max="11794" width="1.7109375" style="1" customWidth="1"/>
    <col min="11795" max="11795" width="13.5703125" style="1" customWidth="1"/>
    <col min="11796" max="12032" width="8.85546875" style="1"/>
    <col min="12033" max="12033" width="9.28515625" style="1" customWidth="1"/>
    <col min="12034" max="12034" width="1.7109375" style="1" customWidth="1"/>
    <col min="12035" max="12038" width="12" style="1" customWidth="1"/>
    <col min="12039" max="12039" width="11.85546875" style="1" customWidth="1"/>
    <col min="12040" max="12040" width="10.7109375" style="1" customWidth="1"/>
    <col min="12041" max="12041" width="10.5703125" style="1" customWidth="1"/>
    <col min="12042" max="12042" width="1.140625" style="1" customWidth="1"/>
    <col min="12043" max="12043" width="11.28515625" style="1" customWidth="1"/>
    <col min="12044" max="12044" width="12.7109375" style="1" customWidth="1"/>
    <col min="12045" max="12045" width="11.5703125" style="1" customWidth="1"/>
    <col min="12046" max="12046" width="12.42578125" style="1" customWidth="1"/>
    <col min="12047" max="12047" width="1.5703125" style="1" customWidth="1"/>
    <col min="12048" max="12048" width="11.42578125" style="1" customWidth="1"/>
    <col min="12049" max="12049" width="12.140625" style="1" customWidth="1"/>
    <col min="12050" max="12050" width="1.7109375" style="1" customWidth="1"/>
    <col min="12051" max="12051" width="13.5703125" style="1" customWidth="1"/>
    <col min="12052" max="12288" width="8.85546875" style="1"/>
    <col min="12289" max="12289" width="9.28515625" style="1" customWidth="1"/>
    <col min="12290" max="12290" width="1.7109375" style="1" customWidth="1"/>
    <col min="12291" max="12294" width="12" style="1" customWidth="1"/>
    <col min="12295" max="12295" width="11.85546875" style="1" customWidth="1"/>
    <col min="12296" max="12296" width="10.7109375" style="1" customWidth="1"/>
    <col min="12297" max="12297" width="10.5703125" style="1" customWidth="1"/>
    <col min="12298" max="12298" width="1.140625" style="1" customWidth="1"/>
    <col min="12299" max="12299" width="11.28515625" style="1" customWidth="1"/>
    <col min="12300" max="12300" width="12.7109375" style="1" customWidth="1"/>
    <col min="12301" max="12301" width="11.5703125" style="1" customWidth="1"/>
    <col min="12302" max="12302" width="12.42578125" style="1" customWidth="1"/>
    <col min="12303" max="12303" width="1.5703125" style="1" customWidth="1"/>
    <col min="12304" max="12304" width="11.42578125" style="1" customWidth="1"/>
    <col min="12305" max="12305" width="12.140625" style="1" customWidth="1"/>
    <col min="12306" max="12306" width="1.7109375" style="1" customWidth="1"/>
    <col min="12307" max="12307" width="13.5703125" style="1" customWidth="1"/>
    <col min="12308" max="12544" width="8.85546875" style="1"/>
    <col min="12545" max="12545" width="9.28515625" style="1" customWidth="1"/>
    <col min="12546" max="12546" width="1.7109375" style="1" customWidth="1"/>
    <col min="12547" max="12550" width="12" style="1" customWidth="1"/>
    <col min="12551" max="12551" width="11.85546875" style="1" customWidth="1"/>
    <col min="12552" max="12552" width="10.7109375" style="1" customWidth="1"/>
    <col min="12553" max="12553" width="10.5703125" style="1" customWidth="1"/>
    <col min="12554" max="12554" width="1.140625" style="1" customWidth="1"/>
    <col min="12555" max="12555" width="11.28515625" style="1" customWidth="1"/>
    <col min="12556" max="12556" width="12.7109375" style="1" customWidth="1"/>
    <col min="12557" max="12557" width="11.5703125" style="1" customWidth="1"/>
    <col min="12558" max="12558" width="12.42578125" style="1" customWidth="1"/>
    <col min="12559" max="12559" width="1.5703125" style="1" customWidth="1"/>
    <col min="12560" max="12560" width="11.42578125" style="1" customWidth="1"/>
    <col min="12561" max="12561" width="12.140625" style="1" customWidth="1"/>
    <col min="12562" max="12562" width="1.7109375" style="1" customWidth="1"/>
    <col min="12563" max="12563" width="13.5703125" style="1" customWidth="1"/>
    <col min="12564" max="12800" width="8.85546875" style="1"/>
    <col min="12801" max="12801" width="9.28515625" style="1" customWidth="1"/>
    <col min="12802" max="12802" width="1.7109375" style="1" customWidth="1"/>
    <col min="12803" max="12806" width="12" style="1" customWidth="1"/>
    <col min="12807" max="12807" width="11.85546875" style="1" customWidth="1"/>
    <col min="12808" max="12808" width="10.7109375" style="1" customWidth="1"/>
    <col min="12809" max="12809" width="10.5703125" style="1" customWidth="1"/>
    <col min="12810" max="12810" width="1.140625" style="1" customWidth="1"/>
    <col min="12811" max="12811" width="11.28515625" style="1" customWidth="1"/>
    <col min="12812" max="12812" width="12.7109375" style="1" customWidth="1"/>
    <col min="12813" max="12813" width="11.5703125" style="1" customWidth="1"/>
    <col min="12814" max="12814" width="12.42578125" style="1" customWidth="1"/>
    <col min="12815" max="12815" width="1.5703125" style="1" customWidth="1"/>
    <col min="12816" max="12816" width="11.42578125" style="1" customWidth="1"/>
    <col min="12817" max="12817" width="12.140625" style="1" customWidth="1"/>
    <col min="12818" max="12818" width="1.7109375" style="1" customWidth="1"/>
    <col min="12819" max="12819" width="13.5703125" style="1" customWidth="1"/>
    <col min="12820" max="13056" width="8.85546875" style="1"/>
    <col min="13057" max="13057" width="9.28515625" style="1" customWidth="1"/>
    <col min="13058" max="13058" width="1.7109375" style="1" customWidth="1"/>
    <col min="13059" max="13062" width="12" style="1" customWidth="1"/>
    <col min="13063" max="13063" width="11.85546875" style="1" customWidth="1"/>
    <col min="13064" max="13064" width="10.7109375" style="1" customWidth="1"/>
    <col min="13065" max="13065" width="10.5703125" style="1" customWidth="1"/>
    <col min="13066" max="13066" width="1.140625" style="1" customWidth="1"/>
    <col min="13067" max="13067" width="11.28515625" style="1" customWidth="1"/>
    <col min="13068" max="13068" width="12.7109375" style="1" customWidth="1"/>
    <col min="13069" max="13069" width="11.5703125" style="1" customWidth="1"/>
    <col min="13070" max="13070" width="12.42578125" style="1" customWidth="1"/>
    <col min="13071" max="13071" width="1.5703125" style="1" customWidth="1"/>
    <col min="13072" max="13072" width="11.42578125" style="1" customWidth="1"/>
    <col min="13073" max="13073" width="12.140625" style="1" customWidth="1"/>
    <col min="13074" max="13074" width="1.7109375" style="1" customWidth="1"/>
    <col min="13075" max="13075" width="13.5703125" style="1" customWidth="1"/>
    <col min="13076" max="13312" width="8.85546875" style="1"/>
    <col min="13313" max="13313" width="9.28515625" style="1" customWidth="1"/>
    <col min="13314" max="13314" width="1.7109375" style="1" customWidth="1"/>
    <col min="13315" max="13318" width="12" style="1" customWidth="1"/>
    <col min="13319" max="13319" width="11.85546875" style="1" customWidth="1"/>
    <col min="13320" max="13320" width="10.7109375" style="1" customWidth="1"/>
    <col min="13321" max="13321" width="10.5703125" style="1" customWidth="1"/>
    <col min="13322" max="13322" width="1.140625" style="1" customWidth="1"/>
    <col min="13323" max="13323" width="11.28515625" style="1" customWidth="1"/>
    <col min="13324" max="13324" width="12.7109375" style="1" customWidth="1"/>
    <col min="13325" max="13325" width="11.5703125" style="1" customWidth="1"/>
    <col min="13326" max="13326" width="12.42578125" style="1" customWidth="1"/>
    <col min="13327" max="13327" width="1.5703125" style="1" customWidth="1"/>
    <col min="13328" max="13328" width="11.42578125" style="1" customWidth="1"/>
    <col min="13329" max="13329" width="12.140625" style="1" customWidth="1"/>
    <col min="13330" max="13330" width="1.7109375" style="1" customWidth="1"/>
    <col min="13331" max="13331" width="13.5703125" style="1" customWidth="1"/>
    <col min="13332" max="13568" width="8.85546875" style="1"/>
    <col min="13569" max="13569" width="9.28515625" style="1" customWidth="1"/>
    <col min="13570" max="13570" width="1.7109375" style="1" customWidth="1"/>
    <col min="13571" max="13574" width="12" style="1" customWidth="1"/>
    <col min="13575" max="13575" width="11.85546875" style="1" customWidth="1"/>
    <col min="13576" max="13576" width="10.7109375" style="1" customWidth="1"/>
    <col min="13577" max="13577" width="10.5703125" style="1" customWidth="1"/>
    <col min="13578" max="13578" width="1.140625" style="1" customWidth="1"/>
    <col min="13579" max="13579" width="11.28515625" style="1" customWidth="1"/>
    <col min="13580" max="13580" width="12.7109375" style="1" customWidth="1"/>
    <col min="13581" max="13581" width="11.5703125" style="1" customWidth="1"/>
    <col min="13582" max="13582" width="12.42578125" style="1" customWidth="1"/>
    <col min="13583" max="13583" width="1.5703125" style="1" customWidth="1"/>
    <col min="13584" max="13584" width="11.42578125" style="1" customWidth="1"/>
    <col min="13585" max="13585" width="12.140625" style="1" customWidth="1"/>
    <col min="13586" max="13586" width="1.7109375" style="1" customWidth="1"/>
    <col min="13587" max="13587" width="13.5703125" style="1" customWidth="1"/>
    <col min="13588" max="13824" width="8.85546875" style="1"/>
    <col min="13825" max="13825" width="9.28515625" style="1" customWidth="1"/>
    <col min="13826" max="13826" width="1.7109375" style="1" customWidth="1"/>
    <col min="13827" max="13830" width="12" style="1" customWidth="1"/>
    <col min="13831" max="13831" width="11.85546875" style="1" customWidth="1"/>
    <col min="13832" max="13832" width="10.7109375" style="1" customWidth="1"/>
    <col min="13833" max="13833" width="10.5703125" style="1" customWidth="1"/>
    <col min="13834" max="13834" width="1.140625" style="1" customWidth="1"/>
    <col min="13835" max="13835" width="11.28515625" style="1" customWidth="1"/>
    <col min="13836" max="13836" width="12.7109375" style="1" customWidth="1"/>
    <col min="13837" max="13837" width="11.5703125" style="1" customWidth="1"/>
    <col min="13838" max="13838" width="12.42578125" style="1" customWidth="1"/>
    <col min="13839" max="13839" width="1.5703125" style="1" customWidth="1"/>
    <col min="13840" max="13840" width="11.42578125" style="1" customWidth="1"/>
    <col min="13841" max="13841" width="12.140625" style="1" customWidth="1"/>
    <col min="13842" max="13842" width="1.7109375" style="1" customWidth="1"/>
    <col min="13843" max="13843" width="13.5703125" style="1" customWidth="1"/>
    <col min="13844" max="14080" width="8.85546875" style="1"/>
    <col min="14081" max="14081" width="9.28515625" style="1" customWidth="1"/>
    <col min="14082" max="14082" width="1.7109375" style="1" customWidth="1"/>
    <col min="14083" max="14086" width="12" style="1" customWidth="1"/>
    <col min="14087" max="14087" width="11.85546875" style="1" customWidth="1"/>
    <col min="14088" max="14088" width="10.7109375" style="1" customWidth="1"/>
    <col min="14089" max="14089" width="10.5703125" style="1" customWidth="1"/>
    <col min="14090" max="14090" width="1.140625" style="1" customWidth="1"/>
    <col min="14091" max="14091" width="11.28515625" style="1" customWidth="1"/>
    <col min="14092" max="14092" width="12.7109375" style="1" customWidth="1"/>
    <col min="14093" max="14093" width="11.5703125" style="1" customWidth="1"/>
    <col min="14094" max="14094" width="12.42578125" style="1" customWidth="1"/>
    <col min="14095" max="14095" width="1.5703125" style="1" customWidth="1"/>
    <col min="14096" max="14096" width="11.42578125" style="1" customWidth="1"/>
    <col min="14097" max="14097" width="12.140625" style="1" customWidth="1"/>
    <col min="14098" max="14098" width="1.7109375" style="1" customWidth="1"/>
    <col min="14099" max="14099" width="13.5703125" style="1" customWidth="1"/>
    <col min="14100" max="14336" width="8.85546875" style="1"/>
    <col min="14337" max="14337" width="9.28515625" style="1" customWidth="1"/>
    <col min="14338" max="14338" width="1.7109375" style="1" customWidth="1"/>
    <col min="14339" max="14342" width="12" style="1" customWidth="1"/>
    <col min="14343" max="14343" width="11.85546875" style="1" customWidth="1"/>
    <col min="14344" max="14344" width="10.7109375" style="1" customWidth="1"/>
    <col min="14345" max="14345" width="10.5703125" style="1" customWidth="1"/>
    <col min="14346" max="14346" width="1.140625" style="1" customWidth="1"/>
    <col min="14347" max="14347" width="11.28515625" style="1" customWidth="1"/>
    <col min="14348" max="14348" width="12.7109375" style="1" customWidth="1"/>
    <col min="14349" max="14349" width="11.5703125" style="1" customWidth="1"/>
    <col min="14350" max="14350" width="12.42578125" style="1" customWidth="1"/>
    <col min="14351" max="14351" width="1.5703125" style="1" customWidth="1"/>
    <col min="14352" max="14352" width="11.42578125" style="1" customWidth="1"/>
    <col min="14353" max="14353" width="12.140625" style="1" customWidth="1"/>
    <col min="14354" max="14354" width="1.7109375" style="1" customWidth="1"/>
    <col min="14355" max="14355" width="13.5703125" style="1" customWidth="1"/>
    <col min="14356" max="14592" width="8.85546875" style="1"/>
    <col min="14593" max="14593" width="9.28515625" style="1" customWidth="1"/>
    <col min="14594" max="14594" width="1.7109375" style="1" customWidth="1"/>
    <col min="14595" max="14598" width="12" style="1" customWidth="1"/>
    <col min="14599" max="14599" width="11.85546875" style="1" customWidth="1"/>
    <col min="14600" max="14600" width="10.7109375" style="1" customWidth="1"/>
    <col min="14601" max="14601" width="10.5703125" style="1" customWidth="1"/>
    <col min="14602" max="14602" width="1.140625" style="1" customWidth="1"/>
    <col min="14603" max="14603" width="11.28515625" style="1" customWidth="1"/>
    <col min="14604" max="14604" width="12.7109375" style="1" customWidth="1"/>
    <col min="14605" max="14605" width="11.5703125" style="1" customWidth="1"/>
    <col min="14606" max="14606" width="12.42578125" style="1" customWidth="1"/>
    <col min="14607" max="14607" width="1.5703125" style="1" customWidth="1"/>
    <col min="14608" max="14608" width="11.42578125" style="1" customWidth="1"/>
    <col min="14609" max="14609" width="12.140625" style="1" customWidth="1"/>
    <col min="14610" max="14610" width="1.7109375" style="1" customWidth="1"/>
    <col min="14611" max="14611" width="13.5703125" style="1" customWidth="1"/>
    <col min="14612" max="14848" width="8.85546875" style="1"/>
    <col min="14849" max="14849" width="9.28515625" style="1" customWidth="1"/>
    <col min="14850" max="14850" width="1.7109375" style="1" customWidth="1"/>
    <col min="14851" max="14854" width="12" style="1" customWidth="1"/>
    <col min="14855" max="14855" width="11.85546875" style="1" customWidth="1"/>
    <col min="14856" max="14856" width="10.7109375" style="1" customWidth="1"/>
    <col min="14857" max="14857" width="10.5703125" style="1" customWidth="1"/>
    <col min="14858" max="14858" width="1.140625" style="1" customWidth="1"/>
    <col min="14859" max="14859" width="11.28515625" style="1" customWidth="1"/>
    <col min="14860" max="14860" width="12.7109375" style="1" customWidth="1"/>
    <col min="14861" max="14861" width="11.5703125" style="1" customWidth="1"/>
    <col min="14862" max="14862" width="12.42578125" style="1" customWidth="1"/>
    <col min="14863" max="14863" width="1.5703125" style="1" customWidth="1"/>
    <col min="14864" max="14864" width="11.42578125" style="1" customWidth="1"/>
    <col min="14865" max="14865" width="12.140625" style="1" customWidth="1"/>
    <col min="14866" max="14866" width="1.7109375" style="1" customWidth="1"/>
    <col min="14867" max="14867" width="13.5703125" style="1" customWidth="1"/>
    <col min="14868" max="15104" width="8.85546875" style="1"/>
    <col min="15105" max="15105" width="9.28515625" style="1" customWidth="1"/>
    <col min="15106" max="15106" width="1.7109375" style="1" customWidth="1"/>
    <col min="15107" max="15110" width="12" style="1" customWidth="1"/>
    <col min="15111" max="15111" width="11.85546875" style="1" customWidth="1"/>
    <col min="15112" max="15112" width="10.7109375" style="1" customWidth="1"/>
    <col min="15113" max="15113" width="10.5703125" style="1" customWidth="1"/>
    <col min="15114" max="15114" width="1.140625" style="1" customWidth="1"/>
    <col min="15115" max="15115" width="11.28515625" style="1" customWidth="1"/>
    <col min="15116" max="15116" width="12.7109375" style="1" customWidth="1"/>
    <col min="15117" max="15117" width="11.5703125" style="1" customWidth="1"/>
    <col min="15118" max="15118" width="12.42578125" style="1" customWidth="1"/>
    <col min="15119" max="15119" width="1.5703125" style="1" customWidth="1"/>
    <col min="15120" max="15120" width="11.42578125" style="1" customWidth="1"/>
    <col min="15121" max="15121" width="12.140625" style="1" customWidth="1"/>
    <col min="15122" max="15122" width="1.7109375" style="1" customWidth="1"/>
    <col min="15123" max="15123" width="13.5703125" style="1" customWidth="1"/>
    <col min="15124" max="15360" width="8.85546875" style="1"/>
    <col min="15361" max="15361" width="9.28515625" style="1" customWidth="1"/>
    <col min="15362" max="15362" width="1.7109375" style="1" customWidth="1"/>
    <col min="15363" max="15366" width="12" style="1" customWidth="1"/>
    <col min="15367" max="15367" width="11.85546875" style="1" customWidth="1"/>
    <col min="15368" max="15368" width="10.7109375" style="1" customWidth="1"/>
    <col min="15369" max="15369" width="10.5703125" style="1" customWidth="1"/>
    <col min="15370" max="15370" width="1.140625" style="1" customWidth="1"/>
    <col min="15371" max="15371" width="11.28515625" style="1" customWidth="1"/>
    <col min="15372" max="15372" width="12.7109375" style="1" customWidth="1"/>
    <col min="15373" max="15373" width="11.5703125" style="1" customWidth="1"/>
    <col min="15374" max="15374" width="12.42578125" style="1" customWidth="1"/>
    <col min="15375" max="15375" width="1.5703125" style="1" customWidth="1"/>
    <col min="15376" max="15376" width="11.42578125" style="1" customWidth="1"/>
    <col min="15377" max="15377" width="12.140625" style="1" customWidth="1"/>
    <col min="15378" max="15378" width="1.7109375" style="1" customWidth="1"/>
    <col min="15379" max="15379" width="13.5703125" style="1" customWidth="1"/>
    <col min="15380" max="15616" width="8.85546875" style="1"/>
    <col min="15617" max="15617" width="9.28515625" style="1" customWidth="1"/>
    <col min="15618" max="15618" width="1.7109375" style="1" customWidth="1"/>
    <col min="15619" max="15622" width="12" style="1" customWidth="1"/>
    <col min="15623" max="15623" width="11.85546875" style="1" customWidth="1"/>
    <col min="15624" max="15624" width="10.7109375" style="1" customWidth="1"/>
    <col min="15625" max="15625" width="10.5703125" style="1" customWidth="1"/>
    <col min="15626" max="15626" width="1.140625" style="1" customWidth="1"/>
    <col min="15627" max="15627" width="11.28515625" style="1" customWidth="1"/>
    <col min="15628" max="15628" width="12.7109375" style="1" customWidth="1"/>
    <col min="15629" max="15629" width="11.5703125" style="1" customWidth="1"/>
    <col min="15630" max="15630" width="12.42578125" style="1" customWidth="1"/>
    <col min="15631" max="15631" width="1.5703125" style="1" customWidth="1"/>
    <col min="15632" max="15632" width="11.42578125" style="1" customWidth="1"/>
    <col min="15633" max="15633" width="12.140625" style="1" customWidth="1"/>
    <col min="15634" max="15634" width="1.7109375" style="1" customWidth="1"/>
    <col min="15635" max="15635" width="13.5703125" style="1" customWidth="1"/>
    <col min="15636" max="15872" width="8.85546875" style="1"/>
    <col min="15873" max="15873" width="9.28515625" style="1" customWidth="1"/>
    <col min="15874" max="15874" width="1.7109375" style="1" customWidth="1"/>
    <col min="15875" max="15878" width="12" style="1" customWidth="1"/>
    <col min="15879" max="15879" width="11.85546875" style="1" customWidth="1"/>
    <col min="15880" max="15880" width="10.7109375" style="1" customWidth="1"/>
    <col min="15881" max="15881" width="10.5703125" style="1" customWidth="1"/>
    <col min="15882" max="15882" width="1.140625" style="1" customWidth="1"/>
    <col min="15883" max="15883" width="11.28515625" style="1" customWidth="1"/>
    <col min="15884" max="15884" width="12.7109375" style="1" customWidth="1"/>
    <col min="15885" max="15885" width="11.5703125" style="1" customWidth="1"/>
    <col min="15886" max="15886" width="12.42578125" style="1" customWidth="1"/>
    <col min="15887" max="15887" width="1.5703125" style="1" customWidth="1"/>
    <col min="15888" max="15888" width="11.42578125" style="1" customWidth="1"/>
    <col min="15889" max="15889" width="12.140625" style="1" customWidth="1"/>
    <col min="15890" max="15890" width="1.7109375" style="1" customWidth="1"/>
    <col min="15891" max="15891" width="13.5703125" style="1" customWidth="1"/>
    <col min="15892" max="16128" width="8.85546875" style="1"/>
    <col min="16129" max="16129" width="9.28515625" style="1" customWidth="1"/>
    <col min="16130" max="16130" width="1.7109375" style="1" customWidth="1"/>
    <col min="16131" max="16134" width="12" style="1" customWidth="1"/>
    <col min="16135" max="16135" width="11.85546875" style="1" customWidth="1"/>
    <col min="16136" max="16136" width="10.7109375" style="1" customWidth="1"/>
    <col min="16137" max="16137" width="10.5703125" style="1" customWidth="1"/>
    <col min="16138" max="16138" width="1.140625" style="1" customWidth="1"/>
    <col min="16139" max="16139" width="11.28515625" style="1" customWidth="1"/>
    <col min="16140" max="16140" width="12.7109375" style="1" customWidth="1"/>
    <col min="16141" max="16141" width="11.5703125" style="1" customWidth="1"/>
    <col min="16142" max="16142" width="12.42578125" style="1" customWidth="1"/>
    <col min="16143" max="16143" width="1.5703125" style="1" customWidth="1"/>
    <col min="16144" max="16144" width="11.42578125" style="1" customWidth="1"/>
    <col min="16145" max="16145" width="12.140625" style="1" customWidth="1"/>
    <col min="16146" max="16146" width="1.7109375" style="1" customWidth="1"/>
    <col min="16147" max="16147" width="13.5703125" style="1" customWidth="1"/>
    <col min="16148" max="16384" width="8.85546875" style="1"/>
  </cols>
  <sheetData>
    <row r="1" spans="1:19" ht="18" x14ac:dyDescent="0.25">
      <c r="A1" s="108" t="s">
        <v>0</v>
      </c>
      <c r="B1" s="108"/>
      <c r="C1" s="108"/>
      <c r="D1" s="108"/>
      <c r="E1" s="108"/>
      <c r="F1" s="108"/>
      <c r="G1" s="108"/>
      <c r="H1" s="108"/>
      <c r="I1" s="108"/>
      <c r="J1" s="108"/>
      <c r="K1" s="108"/>
      <c r="L1" s="108"/>
      <c r="M1" s="108"/>
      <c r="N1" s="108"/>
      <c r="O1" s="108"/>
      <c r="P1" s="108"/>
      <c r="Q1" s="108"/>
      <c r="R1" s="108"/>
      <c r="S1" s="108"/>
    </row>
    <row r="2" spans="1:19" ht="15.75" x14ac:dyDescent="0.25">
      <c r="A2" s="109" t="s">
        <v>1</v>
      </c>
      <c r="B2" s="109"/>
      <c r="C2" s="109"/>
      <c r="D2" s="109"/>
      <c r="E2" s="109"/>
      <c r="F2" s="109"/>
      <c r="G2" s="109"/>
      <c r="H2" s="109"/>
      <c r="I2" s="109"/>
      <c r="J2" s="109"/>
      <c r="K2" s="109"/>
      <c r="L2" s="109"/>
      <c r="M2" s="109"/>
      <c r="N2" s="109"/>
      <c r="O2" s="109"/>
      <c r="P2" s="109"/>
      <c r="Q2" s="109"/>
      <c r="R2" s="109"/>
      <c r="S2" s="109"/>
    </row>
    <row r="3" spans="1:19" s="2" customFormat="1" ht="15.75" x14ac:dyDescent="0.25">
      <c r="A3" s="109" t="s">
        <v>2</v>
      </c>
      <c r="B3" s="109"/>
      <c r="C3" s="109"/>
      <c r="D3" s="109"/>
      <c r="E3" s="109"/>
      <c r="F3" s="109"/>
      <c r="G3" s="109"/>
      <c r="H3" s="109"/>
      <c r="I3" s="109"/>
      <c r="J3" s="109"/>
      <c r="K3" s="109"/>
      <c r="L3" s="109"/>
      <c r="M3" s="109"/>
      <c r="N3" s="109"/>
      <c r="O3" s="109"/>
      <c r="P3" s="109"/>
      <c r="Q3" s="109"/>
      <c r="R3" s="109"/>
      <c r="S3" s="109"/>
    </row>
    <row r="4" spans="1:19" s="3" customFormat="1" ht="14.25" customHeight="1" x14ac:dyDescent="0.25">
      <c r="A4" s="110" t="s">
        <v>3</v>
      </c>
      <c r="B4" s="111"/>
      <c r="C4" s="111"/>
      <c r="D4" s="111"/>
      <c r="E4" s="111"/>
      <c r="F4" s="111"/>
      <c r="G4" s="111"/>
      <c r="H4" s="111"/>
      <c r="I4" s="111"/>
      <c r="J4" s="111"/>
      <c r="K4" s="111"/>
      <c r="L4" s="111"/>
      <c r="M4" s="111"/>
      <c r="N4" s="111"/>
      <c r="O4" s="111"/>
      <c r="P4" s="111"/>
      <c r="Q4" s="111"/>
      <c r="R4" s="111"/>
      <c r="S4" s="111"/>
    </row>
    <row r="5" spans="1:19" s="3" customFormat="1" x14ac:dyDescent="0.25">
      <c r="A5" s="112" t="s">
        <v>4</v>
      </c>
      <c r="B5" s="112"/>
      <c r="C5" s="112"/>
      <c r="D5" s="112"/>
      <c r="E5" s="112"/>
      <c r="F5" s="112"/>
      <c r="G5" s="112"/>
      <c r="H5" s="112"/>
      <c r="I5" s="112"/>
      <c r="J5" s="112"/>
      <c r="K5" s="112"/>
      <c r="L5" s="112"/>
      <c r="M5" s="112"/>
      <c r="N5" s="112"/>
      <c r="O5" s="112"/>
      <c r="P5" s="112"/>
      <c r="Q5" s="112"/>
      <c r="R5" s="112"/>
      <c r="S5" s="112"/>
    </row>
    <row r="6" spans="1:19" s="2" customFormat="1" x14ac:dyDescent="0.25">
      <c r="A6" s="4"/>
      <c r="B6" s="4"/>
      <c r="C6" s="4"/>
      <c r="D6" s="4"/>
      <c r="E6" s="4"/>
      <c r="F6" s="4"/>
      <c r="G6" s="4"/>
      <c r="H6" s="4"/>
      <c r="I6" s="4"/>
      <c r="J6" s="4"/>
      <c r="K6" s="4"/>
      <c r="L6" s="4"/>
      <c r="M6" s="4"/>
      <c r="N6" s="4"/>
      <c r="O6" s="4"/>
      <c r="P6" s="4"/>
      <c r="Q6" s="4"/>
    </row>
    <row r="7" spans="1:19" s="2" customFormat="1" x14ac:dyDescent="0.25">
      <c r="A7" s="5"/>
      <c r="B7" s="5"/>
      <c r="C7" s="6"/>
      <c r="D7" s="6"/>
      <c r="E7" s="6"/>
      <c r="F7" s="6"/>
      <c r="G7" s="7"/>
      <c r="H7" s="8"/>
      <c r="I7" s="7"/>
      <c r="J7" s="7"/>
      <c r="K7" s="7"/>
      <c r="L7" s="7"/>
      <c r="M7" s="7"/>
      <c r="N7" s="7"/>
      <c r="O7" s="7"/>
      <c r="P7" s="7"/>
      <c r="Q7" s="7"/>
    </row>
    <row r="8" spans="1:19" s="9" customFormat="1" ht="14.25" customHeight="1" x14ac:dyDescent="0.25">
      <c r="A8" s="102" t="s">
        <v>66</v>
      </c>
      <c r="B8" s="103"/>
      <c r="C8" s="103"/>
      <c r="D8" s="103"/>
      <c r="E8" s="103"/>
      <c r="F8" s="103"/>
      <c r="G8" s="103"/>
      <c r="H8" s="103"/>
      <c r="I8" s="103"/>
      <c r="J8" s="103"/>
      <c r="K8" s="103"/>
      <c r="L8" s="103"/>
      <c r="M8" s="103"/>
      <c r="N8" s="103"/>
      <c r="O8" s="103"/>
      <c r="P8" s="103"/>
      <c r="Q8" s="103"/>
      <c r="R8" s="103"/>
      <c r="S8" s="104"/>
    </row>
    <row r="9" spans="1:19" s="2" customFormat="1" ht="9" customHeight="1" x14ac:dyDescent="0.25">
      <c r="A9" s="5"/>
      <c r="B9" s="5"/>
      <c r="C9" s="6"/>
      <c r="D9" s="6"/>
      <c r="E9" s="6"/>
      <c r="F9" s="6"/>
      <c r="G9" s="7"/>
      <c r="H9" s="8"/>
      <c r="I9" s="7"/>
      <c r="J9" s="7"/>
      <c r="K9" s="7"/>
      <c r="L9" s="7"/>
      <c r="M9" s="7"/>
      <c r="N9" s="7"/>
      <c r="O9" s="7"/>
      <c r="P9" s="7"/>
      <c r="Q9" s="7"/>
    </row>
    <row r="10" spans="1:19" s="14" customFormat="1" ht="12.75" x14ac:dyDescent="0.2">
      <c r="A10" s="10"/>
      <c r="B10" s="10"/>
      <c r="C10" s="97" t="s">
        <v>6</v>
      </c>
      <c r="D10" s="98"/>
      <c r="E10" s="98"/>
      <c r="F10" s="98"/>
      <c r="G10" s="98"/>
      <c r="H10" s="98"/>
      <c r="I10" s="99"/>
      <c r="J10" s="12"/>
      <c r="K10" s="97" t="s">
        <v>7</v>
      </c>
      <c r="L10" s="98"/>
      <c r="M10" s="98"/>
      <c r="N10" s="99"/>
      <c r="O10" s="13"/>
      <c r="P10" s="97" t="s">
        <v>8</v>
      </c>
      <c r="Q10" s="99"/>
    </row>
    <row r="11" spans="1:19" s="19" customFormat="1" ht="12" x14ac:dyDescent="0.2">
      <c r="A11" s="15"/>
      <c r="B11" s="15"/>
      <c r="C11" s="16"/>
      <c r="D11" s="17" t="s">
        <v>9</v>
      </c>
      <c r="E11" s="16"/>
      <c r="F11" s="16"/>
      <c r="G11" s="17" t="s">
        <v>10</v>
      </c>
      <c r="H11" s="18" t="s">
        <v>11</v>
      </c>
      <c r="I11" s="16"/>
      <c r="J11" s="16"/>
      <c r="K11" s="17" t="s">
        <v>10</v>
      </c>
      <c r="L11" s="17"/>
      <c r="M11" s="17" t="s">
        <v>9</v>
      </c>
      <c r="N11" s="17" t="s">
        <v>10</v>
      </c>
      <c r="P11" s="17" t="s">
        <v>10</v>
      </c>
      <c r="Q11" s="17" t="s">
        <v>10</v>
      </c>
      <c r="S11" s="17" t="s">
        <v>10</v>
      </c>
    </row>
    <row r="12" spans="1:19" s="22" customFormat="1" ht="12" x14ac:dyDescent="0.2">
      <c r="A12" s="20"/>
      <c r="B12" s="20"/>
      <c r="C12" s="17" t="s">
        <v>12</v>
      </c>
      <c r="D12" s="21" t="s">
        <v>13</v>
      </c>
      <c r="E12" s="17" t="s">
        <v>12</v>
      </c>
      <c r="F12" s="17" t="s">
        <v>63</v>
      </c>
      <c r="G12" s="17" t="s">
        <v>14</v>
      </c>
      <c r="H12" s="18" t="s">
        <v>15</v>
      </c>
      <c r="I12" s="17" t="s">
        <v>16</v>
      </c>
      <c r="J12" s="17"/>
      <c r="K12" s="22" t="s">
        <v>11</v>
      </c>
      <c r="L12" s="17" t="s">
        <v>17</v>
      </c>
      <c r="M12" s="17" t="s">
        <v>17</v>
      </c>
      <c r="N12" s="17" t="s">
        <v>17</v>
      </c>
      <c r="P12" s="22" t="s">
        <v>11</v>
      </c>
      <c r="Q12" s="17" t="s">
        <v>18</v>
      </c>
      <c r="S12" s="17" t="s">
        <v>10</v>
      </c>
    </row>
    <row r="13" spans="1:19" s="22" customFormat="1" ht="12" x14ac:dyDescent="0.2">
      <c r="A13" s="23" t="s">
        <v>19</v>
      </c>
      <c r="B13" s="23"/>
      <c r="C13" s="24" t="s">
        <v>20</v>
      </c>
      <c r="D13" s="24" t="s">
        <v>12</v>
      </c>
      <c r="E13" s="24" t="s">
        <v>21</v>
      </c>
      <c r="F13" s="24" t="s">
        <v>64</v>
      </c>
      <c r="G13" s="24" t="s">
        <v>22</v>
      </c>
      <c r="H13" s="25" t="s">
        <v>23</v>
      </c>
      <c r="I13" s="24" t="s">
        <v>24</v>
      </c>
      <c r="J13" s="21"/>
      <c r="K13" s="24" t="s">
        <v>25</v>
      </c>
      <c r="L13" s="24" t="s">
        <v>26</v>
      </c>
      <c r="M13" s="24" t="s">
        <v>12</v>
      </c>
      <c r="N13" s="24" t="s">
        <v>22</v>
      </c>
      <c r="O13" s="26"/>
      <c r="P13" s="24" t="s">
        <v>8</v>
      </c>
      <c r="Q13" s="24" t="s">
        <v>22</v>
      </c>
      <c r="S13" s="24" t="s">
        <v>27</v>
      </c>
    </row>
    <row r="14" spans="1:19" x14ac:dyDescent="0.25">
      <c r="A14" s="5">
        <v>42461</v>
      </c>
      <c r="K14" s="28"/>
      <c r="P14" s="28"/>
    </row>
    <row r="15" spans="1:19" x14ac:dyDescent="0.25">
      <c r="A15" s="5">
        <v>42491</v>
      </c>
      <c r="K15" s="28"/>
      <c r="P15" s="28"/>
    </row>
    <row r="16" spans="1:19" x14ac:dyDescent="0.25">
      <c r="A16" s="5">
        <v>42522</v>
      </c>
      <c r="K16" s="28"/>
      <c r="P16" s="28"/>
    </row>
    <row r="17" spans="1:19" x14ac:dyDescent="0.25">
      <c r="A17" s="5">
        <v>42552</v>
      </c>
      <c r="K17" s="28"/>
      <c r="P17" s="28"/>
    </row>
    <row r="18" spans="1:19" x14ac:dyDescent="0.25">
      <c r="A18" s="5">
        <v>42583</v>
      </c>
      <c r="K18" s="28"/>
      <c r="P18" s="28"/>
    </row>
    <row r="19" spans="1:19" x14ac:dyDescent="0.25">
      <c r="A19" s="5">
        <v>42614</v>
      </c>
      <c r="K19" s="28"/>
      <c r="P19" s="28"/>
    </row>
    <row r="20" spans="1:19" x14ac:dyDescent="0.25">
      <c r="A20" s="5">
        <v>42644</v>
      </c>
      <c r="K20" s="28"/>
      <c r="P20" s="28"/>
    </row>
    <row r="21" spans="1:19" x14ac:dyDescent="0.25">
      <c r="A21" s="5">
        <v>42675</v>
      </c>
      <c r="C21" s="27"/>
      <c r="K21" s="28"/>
      <c r="P21" s="28"/>
    </row>
    <row r="22" spans="1:19" x14ac:dyDescent="0.25">
      <c r="A22" s="5">
        <v>42705</v>
      </c>
      <c r="C22" s="27"/>
      <c r="D22" s="27"/>
      <c r="E22" s="27"/>
      <c r="F22" s="27"/>
      <c r="G22" s="27"/>
      <c r="H22" s="67"/>
      <c r="I22" s="27"/>
      <c r="J22" s="27"/>
      <c r="K22" s="67"/>
      <c r="L22" s="27"/>
      <c r="M22" s="27"/>
      <c r="N22" s="27"/>
      <c r="O22" s="27"/>
      <c r="P22" s="67"/>
      <c r="Q22" s="27"/>
      <c r="R22" s="27"/>
      <c r="S22" s="27"/>
    </row>
    <row r="23" spans="1:19" x14ac:dyDescent="0.25">
      <c r="A23" s="5">
        <v>42736</v>
      </c>
      <c r="C23" s="27">
        <v>1686074.16</v>
      </c>
      <c r="D23" s="27">
        <v>120</v>
      </c>
      <c r="E23" s="27">
        <v>1534396.15</v>
      </c>
      <c r="F23" s="27">
        <v>0</v>
      </c>
      <c r="G23" s="27">
        <v>151558.01</v>
      </c>
      <c r="H23" s="68">
        <v>2001</v>
      </c>
      <c r="I23" s="27">
        <v>75.74113443278361</v>
      </c>
      <c r="J23" s="69"/>
      <c r="K23" s="69">
        <v>77</v>
      </c>
      <c r="L23" s="27">
        <v>113964</v>
      </c>
      <c r="M23" s="27">
        <v>0</v>
      </c>
      <c r="N23" s="27">
        <v>18760</v>
      </c>
      <c r="O23" s="69"/>
      <c r="P23" s="69">
        <v>12</v>
      </c>
      <c r="Q23" s="27">
        <v>585</v>
      </c>
      <c r="R23" s="27"/>
      <c r="S23" s="27">
        <v>170903.01</v>
      </c>
    </row>
    <row r="24" spans="1:19" x14ac:dyDescent="0.25">
      <c r="A24" s="5">
        <v>42767</v>
      </c>
      <c r="C24" s="27">
        <v>122784138.68000002</v>
      </c>
      <c r="D24" s="27">
        <v>360127.29999999993</v>
      </c>
      <c r="E24" s="27">
        <v>111745432.64999998</v>
      </c>
      <c r="F24" s="27">
        <v>0</v>
      </c>
      <c r="G24" s="27">
        <v>10678578.73</v>
      </c>
      <c r="H24" s="68">
        <v>2001</v>
      </c>
      <c r="I24" s="27">
        <v>190.593609088313</v>
      </c>
      <c r="J24" s="69"/>
      <c r="K24" s="69">
        <v>77</v>
      </c>
      <c r="L24" s="27">
        <v>18836244.660000004</v>
      </c>
      <c r="M24" s="27">
        <v>0</v>
      </c>
      <c r="N24" s="27">
        <v>2597328.89</v>
      </c>
      <c r="O24" s="69"/>
      <c r="P24" s="69">
        <v>12</v>
      </c>
      <c r="Q24" s="27">
        <v>263435</v>
      </c>
      <c r="R24" s="27"/>
      <c r="S24" s="27">
        <v>13539342.620000001</v>
      </c>
    </row>
    <row r="25" spans="1:19" x14ac:dyDescent="0.25">
      <c r="A25" s="5">
        <v>42795</v>
      </c>
      <c r="C25" s="27">
        <v>111192736.36000003</v>
      </c>
      <c r="D25" s="27">
        <v>1406906.14</v>
      </c>
      <c r="E25" s="27">
        <v>101473680.40000001</v>
      </c>
      <c r="F25" s="27">
        <v>0</v>
      </c>
      <c r="G25" s="27">
        <v>8312149.8200000022</v>
      </c>
      <c r="H25" s="68">
        <v>2001</v>
      </c>
      <c r="I25" s="27">
        <v>133.99993261433804</v>
      </c>
      <c r="J25" s="30"/>
      <c r="K25" s="30">
        <v>77</v>
      </c>
      <c r="L25" s="27">
        <v>19828142.93</v>
      </c>
      <c r="M25" s="27">
        <v>0</v>
      </c>
      <c r="N25" s="27">
        <v>3859657.92</v>
      </c>
      <c r="O25" s="70"/>
      <c r="P25" s="30">
        <v>12</v>
      </c>
      <c r="Q25" s="27">
        <v>266808</v>
      </c>
      <c r="R25" s="30"/>
      <c r="S25" s="27">
        <v>12438615.740000002</v>
      </c>
    </row>
    <row r="26" spans="1:19" ht="15.75" thickBot="1" x14ac:dyDescent="0.3">
      <c r="A26" s="5" t="s">
        <v>28</v>
      </c>
      <c r="C26" s="32">
        <v>235662949.20000005</v>
      </c>
      <c r="D26" s="32">
        <v>1767153.44</v>
      </c>
      <c r="E26" s="32">
        <v>214753509.19999999</v>
      </c>
      <c r="F26" s="32">
        <v>0</v>
      </c>
      <c r="G26" s="32">
        <v>19142286.560000002</v>
      </c>
      <c r="H26" s="71">
        <v>2001</v>
      </c>
      <c r="I26" s="32">
        <v>159.4393349991671</v>
      </c>
      <c r="J26" s="27"/>
      <c r="K26" s="72">
        <v>77</v>
      </c>
      <c r="L26" s="32">
        <v>38778351.590000004</v>
      </c>
      <c r="M26" s="32">
        <v>0</v>
      </c>
      <c r="N26" s="32">
        <v>6475746.8100000005</v>
      </c>
      <c r="O26" s="36"/>
      <c r="P26" s="72">
        <v>12</v>
      </c>
      <c r="Q26" s="32">
        <v>530828</v>
      </c>
      <c r="R26" s="36"/>
      <c r="S26" s="32">
        <v>26148861.370000005</v>
      </c>
    </row>
    <row r="27" spans="1:19" ht="10.5" customHeight="1" thickTop="1" x14ac:dyDescent="0.25">
      <c r="C27" s="35"/>
      <c r="D27" s="35"/>
      <c r="E27" s="35"/>
      <c r="F27" s="35"/>
      <c r="G27" s="35"/>
      <c r="I27" s="27"/>
      <c r="K27" s="37"/>
      <c r="L27" s="35"/>
      <c r="M27" s="35"/>
      <c r="N27" s="35"/>
      <c r="O27" s="35"/>
      <c r="P27" s="37"/>
      <c r="Q27" s="35"/>
    </row>
    <row r="28" spans="1:19" s="41" customFormat="1" x14ac:dyDescent="0.25">
      <c r="A28" s="38"/>
      <c r="B28" s="38"/>
      <c r="C28" s="39"/>
      <c r="D28" s="40">
        <v>7.4986477339731078E-3</v>
      </c>
      <c r="E28" s="40">
        <v>0.91127396109154668</v>
      </c>
      <c r="F28" s="40">
        <v>0</v>
      </c>
      <c r="G28" s="39">
        <v>8.1227391174479954E-2</v>
      </c>
      <c r="K28" s="39"/>
      <c r="L28" s="39"/>
      <c r="M28" s="39"/>
      <c r="N28" s="39">
        <v>0.16699386499115498</v>
      </c>
      <c r="O28" s="39"/>
      <c r="P28" s="39"/>
      <c r="Q28" s="39"/>
    </row>
    <row r="29" spans="1:19" s="41" customFormat="1" x14ac:dyDescent="0.25">
      <c r="A29" s="38"/>
      <c r="B29" s="38"/>
      <c r="C29" s="39"/>
      <c r="D29" s="39"/>
      <c r="E29" s="39"/>
      <c r="F29" s="39"/>
      <c r="G29" s="39"/>
      <c r="K29" s="39"/>
      <c r="L29" s="39"/>
      <c r="M29" s="39"/>
      <c r="N29" s="39"/>
      <c r="O29" s="39"/>
      <c r="P29" s="39"/>
      <c r="Q29" s="39"/>
    </row>
    <row r="30" spans="1:19" s="41" customFormat="1" x14ac:dyDescent="0.25">
      <c r="A30" s="102" t="s">
        <v>29</v>
      </c>
      <c r="B30" s="103"/>
      <c r="C30" s="103"/>
      <c r="D30" s="103"/>
      <c r="E30" s="103"/>
      <c r="F30" s="103"/>
      <c r="G30" s="103"/>
      <c r="H30" s="103"/>
      <c r="I30" s="103"/>
      <c r="J30" s="103"/>
      <c r="K30" s="103"/>
      <c r="L30" s="103"/>
      <c r="M30" s="103"/>
      <c r="N30" s="103"/>
      <c r="O30" s="103"/>
      <c r="P30" s="103"/>
      <c r="Q30" s="103"/>
      <c r="R30" s="103"/>
      <c r="S30" s="104"/>
    </row>
    <row r="31" spans="1:19" s="43" customFormat="1" x14ac:dyDescent="0.25">
      <c r="A31" s="42"/>
      <c r="B31" s="42"/>
      <c r="C31" s="42"/>
      <c r="D31" s="42"/>
      <c r="E31" s="42"/>
      <c r="F31" s="42"/>
      <c r="G31" s="42"/>
      <c r="H31" s="42"/>
      <c r="I31" s="42"/>
      <c r="J31" s="42"/>
      <c r="K31" s="42"/>
      <c r="L31" s="42"/>
      <c r="M31" s="42"/>
      <c r="N31" s="42"/>
      <c r="O31" s="42"/>
      <c r="P31" s="42"/>
      <c r="Q31" s="42"/>
    </row>
    <row r="32" spans="1:19" s="43" customFormat="1" x14ac:dyDescent="0.25">
      <c r="A32" s="42"/>
      <c r="B32" s="42"/>
      <c r="C32" s="42"/>
      <c r="D32" s="42"/>
      <c r="E32" s="42"/>
      <c r="F32" s="42"/>
      <c r="G32" s="105" t="s">
        <v>30</v>
      </c>
      <c r="H32" s="106"/>
      <c r="I32" s="106"/>
      <c r="J32" s="106"/>
      <c r="K32" s="106"/>
      <c r="L32" s="106"/>
      <c r="M32" s="106"/>
      <c r="N32" s="106"/>
      <c r="O32" s="106"/>
      <c r="P32" s="107"/>
      <c r="Q32" s="44"/>
    </row>
    <row r="33" spans="1:19" s="45" customFormat="1" ht="12" x14ac:dyDescent="0.2">
      <c r="G33" s="46" t="s">
        <v>32</v>
      </c>
      <c r="H33" s="46" t="s">
        <v>33</v>
      </c>
      <c r="I33" s="46" t="s">
        <v>34</v>
      </c>
      <c r="J33" s="47"/>
      <c r="K33" s="47"/>
      <c r="L33" s="48"/>
      <c r="M33" s="48"/>
      <c r="N33" s="48"/>
      <c r="O33" s="48"/>
      <c r="P33" s="48"/>
      <c r="Q33" s="49"/>
    </row>
    <row r="34" spans="1:19" s="45" customFormat="1" ht="12.75" customHeight="1" x14ac:dyDescent="0.2">
      <c r="D34" s="17"/>
      <c r="E34" s="45" t="s">
        <v>10</v>
      </c>
      <c r="G34" s="46" t="s">
        <v>38</v>
      </c>
      <c r="H34" s="46" t="s">
        <v>39</v>
      </c>
      <c r="I34" s="46" t="s">
        <v>40</v>
      </c>
      <c r="J34" s="47"/>
      <c r="K34" s="95" t="s">
        <v>41</v>
      </c>
      <c r="L34" s="95"/>
      <c r="M34" s="95"/>
      <c r="N34" s="95"/>
      <c r="O34" s="95"/>
      <c r="P34" s="95"/>
      <c r="Q34" s="50"/>
    </row>
    <row r="35" spans="1:19" s="45" customFormat="1" ht="12" x14ac:dyDescent="0.2">
      <c r="C35" s="24" t="s">
        <v>27</v>
      </c>
      <c r="D35" s="24" t="s">
        <v>67</v>
      </c>
      <c r="E35" s="51" t="s">
        <v>43</v>
      </c>
      <c r="F35" s="49"/>
      <c r="G35" s="52" t="s">
        <v>46</v>
      </c>
      <c r="H35" s="52" t="s">
        <v>47</v>
      </c>
      <c r="I35" s="52" t="s">
        <v>48</v>
      </c>
      <c r="J35" s="53"/>
      <c r="K35" s="53" t="s">
        <v>49</v>
      </c>
      <c r="L35" s="53" t="s">
        <v>50</v>
      </c>
      <c r="M35" s="53" t="s">
        <v>51</v>
      </c>
      <c r="N35" s="53" t="s">
        <v>52</v>
      </c>
      <c r="O35" s="65"/>
      <c r="P35" s="53" t="s">
        <v>53</v>
      </c>
    </row>
    <row r="36" spans="1:19" s="41" customFormat="1" x14ac:dyDescent="0.25">
      <c r="A36" s="5">
        <v>42461</v>
      </c>
      <c r="B36" s="38"/>
      <c r="C36" s="29"/>
      <c r="D36" s="39"/>
      <c r="G36" s="39"/>
      <c r="H36" s="39"/>
      <c r="K36" s="39"/>
      <c r="L36" s="39"/>
      <c r="M36" s="39"/>
      <c r="N36" s="39"/>
      <c r="O36" s="66"/>
      <c r="P36" s="39"/>
    </row>
    <row r="37" spans="1:19" s="41" customFormat="1" x14ac:dyDescent="0.25">
      <c r="A37" s="5">
        <v>42491</v>
      </c>
      <c r="B37" s="38"/>
      <c r="C37" s="35"/>
      <c r="D37" s="35"/>
      <c r="G37" s="35"/>
      <c r="H37" s="35"/>
      <c r="I37" s="29"/>
      <c r="J37" s="29"/>
      <c r="K37" s="35"/>
      <c r="L37" s="35"/>
      <c r="M37" s="35"/>
      <c r="N37" s="35"/>
      <c r="P37" s="35"/>
      <c r="R37" s="29"/>
      <c r="S37" s="29"/>
    </row>
    <row r="38" spans="1:19" s="41" customFormat="1" x14ac:dyDescent="0.25">
      <c r="A38" s="5">
        <v>42522</v>
      </c>
      <c r="B38" s="38"/>
      <c r="C38" s="35"/>
      <c r="D38" s="35"/>
      <c r="G38" s="35"/>
      <c r="H38" s="35"/>
      <c r="I38" s="29"/>
      <c r="J38" s="29"/>
      <c r="K38" s="35"/>
      <c r="L38" s="35"/>
      <c r="M38" s="35"/>
      <c r="N38" s="35"/>
      <c r="P38" s="35"/>
      <c r="R38" s="29"/>
      <c r="S38" s="29"/>
    </row>
    <row r="39" spans="1:19" s="41" customFormat="1" x14ac:dyDescent="0.25">
      <c r="A39" s="5">
        <v>42552</v>
      </c>
      <c r="B39" s="38"/>
      <c r="C39" s="35"/>
      <c r="D39" s="35"/>
      <c r="G39" s="35"/>
      <c r="H39" s="35"/>
      <c r="I39" s="29"/>
      <c r="J39" s="29"/>
      <c r="K39" s="35"/>
      <c r="L39" s="35"/>
      <c r="M39" s="35"/>
      <c r="N39" s="35"/>
      <c r="P39" s="35"/>
      <c r="R39" s="29"/>
      <c r="S39" s="29"/>
    </row>
    <row r="40" spans="1:19" s="41" customFormat="1" x14ac:dyDescent="0.25">
      <c r="A40" s="5">
        <v>42583</v>
      </c>
      <c r="B40" s="38"/>
      <c r="C40" s="35"/>
      <c r="D40" s="35"/>
      <c r="G40" s="35"/>
      <c r="H40" s="35"/>
      <c r="I40" s="29"/>
      <c r="J40" s="29"/>
      <c r="K40" s="35"/>
      <c r="L40" s="35"/>
      <c r="M40" s="35"/>
      <c r="N40" s="35"/>
      <c r="P40" s="35"/>
      <c r="R40" s="29"/>
      <c r="S40" s="29"/>
    </row>
    <row r="41" spans="1:19" s="41" customFormat="1" x14ac:dyDescent="0.25">
      <c r="A41" s="5">
        <v>42614</v>
      </c>
      <c r="B41" s="38"/>
      <c r="C41" s="35"/>
      <c r="D41" s="35"/>
      <c r="G41" s="35"/>
      <c r="H41" s="35"/>
      <c r="I41" s="29"/>
      <c r="J41" s="29"/>
      <c r="K41" s="35"/>
      <c r="L41" s="35"/>
      <c r="M41" s="35"/>
      <c r="N41" s="35"/>
      <c r="P41" s="35"/>
      <c r="R41" s="29"/>
      <c r="S41" s="29"/>
    </row>
    <row r="42" spans="1:19" s="41" customFormat="1" x14ac:dyDescent="0.25">
      <c r="A42" s="5">
        <v>42644</v>
      </c>
      <c r="B42" s="38"/>
      <c r="C42" s="35"/>
      <c r="D42" s="35"/>
      <c r="G42" s="35"/>
      <c r="H42" s="35"/>
      <c r="I42" s="29"/>
      <c r="J42" s="29"/>
      <c r="K42" s="35"/>
      <c r="L42" s="35"/>
      <c r="M42" s="35"/>
      <c r="N42" s="35"/>
      <c r="P42" s="35"/>
      <c r="R42" s="29"/>
      <c r="S42" s="29"/>
    </row>
    <row r="43" spans="1:19" s="41" customFormat="1" x14ac:dyDescent="0.25">
      <c r="A43" s="5">
        <v>42675</v>
      </c>
      <c r="B43" s="38"/>
      <c r="C43" s="35"/>
      <c r="D43" s="35"/>
      <c r="G43" s="35"/>
      <c r="H43" s="35"/>
      <c r="I43" s="29"/>
      <c r="J43" s="29"/>
      <c r="K43" s="35"/>
      <c r="L43" s="35"/>
      <c r="M43" s="35"/>
      <c r="N43" s="35"/>
      <c r="P43" s="35"/>
      <c r="R43" s="29"/>
      <c r="S43" s="29"/>
    </row>
    <row r="44" spans="1:19" s="41" customFormat="1" x14ac:dyDescent="0.25">
      <c r="A44" s="5">
        <v>42705</v>
      </c>
      <c r="B44" s="38"/>
      <c r="C44" s="73">
        <v>0</v>
      </c>
      <c r="D44" s="73">
        <v>0</v>
      </c>
      <c r="E44" s="73">
        <v>0</v>
      </c>
      <c r="F44" s="73"/>
      <c r="G44" s="73">
        <v>0</v>
      </c>
      <c r="H44" s="73">
        <v>0</v>
      </c>
      <c r="I44" s="73">
        <v>0</v>
      </c>
      <c r="J44" s="69"/>
      <c r="K44" s="73">
        <v>0</v>
      </c>
      <c r="L44" s="73">
        <v>0</v>
      </c>
      <c r="M44" s="73">
        <v>0</v>
      </c>
      <c r="N44" s="73">
        <v>0</v>
      </c>
      <c r="O44" s="69"/>
      <c r="P44" s="73">
        <v>0</v>
      </c>
      <c r="R44" s="29"/>
      <c r="S44" s="29"/>
    </row>
    <row r="45" spans="1:19" s="41" customFormat="1" x14ac:dyDescent="0.25">
      <c r="A45" s="5">
        <v>42736</v>
      </c>
      <c r="B45" s="38"/>
      <c r="C45" s="35">
        <v>170903.01</v>
      </c>
      <c r="D45" s="35">
        <v>112892.0463</v>
      </c>
      <c r="E45" s="35">
        <v>58010.9637</v>
      </c>
      <c r="F45" s="73"/>
      <c r="G45" s="35">
        <v>46408.770960000002</v>
      </c>
      <c r="H45" s="35">
        <v>2900.5481850000001</v>
      </c>
      <c r="I45" s="35">
        <v>2900.5481850000001</v>
      </c>
      <c r="J45" s="35"/>
      <c r="K45" s="35">
        <v>3113.4118089252752</v>
      </c>
      <c r="L45" s="35">
        <v>645.65269816197133</v>
      </c>
      <c r="M45" s="35">
        <v>155.03425004663296</v>
      </c>
      <c r="N45" s="35">
        <v>1576.323813368328</v>
      </c>
      <c r="O45" s="35"/>
      <c r="P45" s="35">
        <v>310.6737994977928</v>
      </c>
      <c r="R45" s="29"/>
      <c r="S45" s="29"/>
    </row>
    <row r="46" spans="1:19" s="41" customFormat="1" x14ac:dyDescent="0.25">
      <c r="A46" s="5">
        <v>42767</v>
      </c>
      <c r="B46" s="38"/>
      <c r="C46" s="35">
        <v>13539342.620000001</v>
      </c>
      <c r="D46" s="35">
        <v>9302192.1009000018</v>
      </c>
      <c r="E46" s="35">
        <v>4237150.5191000002</v>
      </c>
      <c r="F46" s="69"/>
      <c r="G46" s="35">
        <v>3389720.4152800003</v>
      </c>
      <c r="H46" s="35">
        <v>211857.52595500002</v>
      </c>
      <c r="I46" s="35">
        <v>211857.52595500002</v>
      </c>
      <c r="J46" s="69"/>
      <c r="K46" s="35">
        <v>227405.19413849697</v>
      </c>
      <c r="L46" s="35">
        <v>47158.803968900662</v>
      </c>
      <c r="M46" s="35">
        <v>11323.781078013191</v>
      </c>
      <c r="N46" s="35">
        <v>115135.49918984198</v>
      </c>
      <c r="O46" s="69"/>
      <c r="P46" s="35">
        <v>22691.773534747226</v>
      </c>
      <c r="R46" s="29"/>
      <c r="S46" s="29"/>
    </row>
    <row r="47" spans="1:19" s="41" customFormat="1" x14ac:dyDescent="0.25">
      <c r="A47" s="5">
        <v>42795</v>
      </c>
      <c r="B47" s="38"/>
      <c r="C47" s="35">
        <v>12438615.740000002</v>
      </c>
      <c r="D47" s="35">
        <v>8950473.7146000024</v>
      </c>
      <c r="E47" s="35">
        <v>3488142.0254000011</v>
      </c>
      <c r="F47" s="30"/>
      <c r="G47" s="35">
        <v>2790513.6203200007</v>
      </c>
      <c r="H47" s="35">
        <v>174407.10127000004</v>
      </c>
      <c r="I47" s="35">
        <v>174407.10127000004</v>
      </c>
      <c r="J47" s="30"/>
      <c r="K47" s="35">
        <v>187206.38100843839</v>
      </c>
      <c r="L47" s="35">
        <v>38822.459870144754</v>
      </c>
      <c r="M47" s="35">
        <v>9322.0565298768252</v>
      </c>
      <c r="N47" s="35">
        <v>94782.796015658212</v>
      </c>
      <c r="O47" s="30"/>
      <c r="P47" s="35">
        <v>18680.509115881912</v>
      </c>
      <c r="R47" s="29"/>
      <c r="S47" s="29"/>
    </row>
    <row r="48" spans="1:19" s="41" customFormat="1" ht="15.75" thickBot="1" x14ac:dyDescent="0.3">
      <c r="A48" s="5" t="s">
        <v>28</v>
      </c>
      <c r="B48" s="38"/>
      <c r="C48" s="34">
        <v>26148861.370000005</v>
      </c>
      <c r="D48" s="34">
        <v>18365557.861800004</v>
      </c>
      <c r="E48" s="34">
        <v>7783303.508200001</v>
      </c>
      <c r="F48" s="35"/>
      <c r="G48" s="34">
        <v>6226642.8065600004</v>
      </c>
      <c r="H48" s="34">
        <v>389165.17541000003</v>
      </c>
      <c r="I48" s="34">
        <v>389165.17541000003</v>
      </c>
      <c r="J48" s="74"/>
      <c r="K48" s="34">
        <v>417724.98695586063</v>
      </c>
      <c r="L48" s="34">
        <v>86626.916537207377</v>
      </c>
      <c r="M48" s="34">
        <v>20800.871857936647</v>
      </c>
      <c r="N48" s="34">
        <v>211494.61901886854</v>
      </c>
      <c r="O48" s="74"/>
      <c r="P48" s="34">
        <v>41682.956450126934</v>
      </c>
      <c r="R48" s="29"/>
      <c r="S48" s="29"/>
    </row>
    <row r="49" spans="1:19" s="41" customFormat="1" ht="15.75" thickTop="1" x14ac:dyDescent="0.25">
      <c r="A49" s="38"/>
      <c r="B49" s="38"/>
      <c r="C49" s="35"/>
      <c r="D49" s="39"/>
      <c r="E49" s="39"/>
      <c r="F49" s="39"/>
      <c r="G49" s="39"/>
      <c r="H49" s="39"/>
      <c r="K49" s="39"/>
      <c r="L49" s="39"/>
      <c r="M49" s="39"/>
      <c r="N49" s="39"/>
      <c r="P49" s="39"/>
    </row>
    <row r="50" spans="1:19" s="41" customFormat="1" x14ac:dyDescent="0.25">
      <c r="A50" s="38"/>
      <c r="B50" s="38"/>
      <c r="C50" s="39"/>
      <c r="D50" s="39">
        <v>0.70234636995974098</v>
      </c>
      <c r="E50" s="39">
        <v>0.29765363004025897</v>
      </c>
      <c r="F50" s="39"/>
      <c r="G50" s="39">
        <v>0.79999999999999993</v>
      </c>
      <c r="H50" s="39">
        <v>4.9999999999999996E-2</v>
      </c>
      <c r="I50" s="39">
        <v>4.9999999999999996E-2</v>
      </c>
      <c r="K50" s="39">
        <v>5.3669368863204649E-2</v>
      </c>
      <c r="L50" s="39">
        <v>1.1129839205928778E-2</v>
      </c>
      <c r="M50" s="39">
        <v>2.672499130481312E-3</v>
      </c>
      <c r="N50" s="39">
        <v>2.7172860315167083E-2</v>
      </c>
      <c r="P50" s="39">
        <v>5.3554324852181827E-3</v>
      </c>
    </row>
    <row r="51" spans="1:19" s="41" customFormat="1" x14ac:dyDescent="0.25">
      <c r="A51" s="38"/>
      <c r="B51" s="38"/>
      <c r="C51" s="39"/>
      <c r="D51" s="39"/>
      <c r="G51" s="39"/>
      <c r="H51" s="39"/>
      <c r="I51" s="39"/>
      <c r="J51" s="39"/>
      <c r="K51" s="39"/>
      <c r="L51" s="39"/>
      <c r="M51" s="39"/>
      <c r="N51" s="39"/>
      <c r="O51" s="39"/>
      <c r="P51" s="39"/>
      <c r="Q51" s="39"/>
    </row>
    <row r="52" spans="1:19" s="41" customFormat="1" x14ac:dyDescent="0.25">
      <c r="A52" s="55" t="s">
        <v>54</v>
      </c>
      <c r="B52" s="38"/>
      <c r="C52" s="39"/>
      <c r="D52" s="39"/>
      <c r="G52" s="39"/>
      <c r="H52" s="39"/>
      <c r="I52" s="39"/>
      <c r="J52" s="39"/>
      <c r="K52" s="39"/>
      <c r="L52" s="39"/>
      <c r="M52" s="39"/>
      <c r="N52" s="39"/>
      <c r="O52" s="39"/>
      <c r="P52" s="39"/>
      <c r="Q52" s="39"/>
    </row>
    <row r="53" spans="1:19" s="43" customFormat="1" x14ac:dyDescent="0.25">
      <c r="A53" s="56" t="s">
        <v>68</v>
      </c>
      <c r="B53" s="57"/>
      <c r="C53" s="58"/>
      <c r="D53" s="58"/>
      <c r="G53" s="58"/>
      <c r="H53" s="58"/>
      <c r="I53" s="58"/>
      <c r="J53" s="58"/>
      <c r="K53" s="58"/>
      <c r="L53" s="58"/>
      <c r="M53" s="58"/>
      <c r="N53" s="58"/>
      <c r="O53" s="58"/>
      <c r="P53" s="58"/>
      <c r="Q53" s="58"/>
    </row>
    <row r="54" spans="1:19" s="43" customFormat="1" x14ac:dyDescent="0.25">
      <c r="A54" s="56" t="s">
        <v>69</v>
      </c>
      <c r="B54" s="57"/>
      <c r="C54" s="58"/>
      <c r="D54" s="58"/>
      <c r="G54" s="58"/>
      <c r="H54" s="58"/>
      <c r="I54" s="58"/>
      <c r="J54" s="58"/>
      <c r="K54" s="58"/>
      <c r="L54" s="58"/>
      <c r="M54" s="58"/>
      <c r="N54" s="58"/>
      <c r="O54" s="58"/>
      <c r="P54" s="58"/>
      <c r="Q54" s="58"/>
    </row>
    <row r="55" spans="1:19" s="43" customFormat="1" x14ac:dyDescent="0.25">
      <c r="A55" s="96" t="s">
        <v>70</v>
      </c>
      <c r="B55" s="96"/>
      <c r="C55" s="96"/>
      <c r="D55" s="96"/>
      <c r="E55" s="96"/>
      <c r="F55" s="96"/>
      <c r="G55" s="96"/>
      <c r="H55" s="96"/>
      <c r="I55" s="96"/>
      <c r="J55" s="96"/>
      <c r="K55" s="96"/>
      <c r="L55" s="96"/>
      <c r="M55" s="96"/>
      <c r="N55" s="96"/>
      <c r="O55" s="96"/>
      <c r="P55" s="96"/>
      <c r="Q55" s="96"/>
      <c r="R55" s="96"/>
      <c r="S55" s="96"/>
    </row>
    <row r="56" spans="1:19" s="43" customFormat="1" x14ac:dyDescent="0.25">
      <c r="A56" s="59"/>
      <c r="B56" s="59"/>
      <c r="C56" s="59"/>
      <c r="D56" s="59"/>
      <c r="E56" s="59"/>
      <c r="F56" s="59"/>
      <c r="G56" s="59"/>
      <c r="H56" s="59"/>
      <c r="I56" s="59"/>
      <c r="J56" s="59"/>
      <c r="K56" s="59"/>
      <c r="L56" s="59"/>
      <c r="M56" s="59"/>
      <c r="N56" s="59"/>
      <c r="O56" s="59"/>
      <c r="P56" s="59"/>
      <c r="Q56" s="59"/>
      <c r="R56" s="59"/>
      <c r="S56" s="59"/>
    </row>
    <row r="57" spans="1:19" s="43" customFormat="1" x14ac:dyDescent="0.25">
      <c r="A57" s="56" t="s">
        <v>58</v>
      </c>
      <c r="B57" s="57"/>
      <c r="C57" s="58"/>
      <c r="D57" s="60"/>
      <c r="G57" s="58"/>
      <c r="H57" s="58"/>
      <c r="I57" s="58"/>
      <c r="J57" s="58"/>
      <c r="K57" s="58"/>
      <c r="L57" s="58"/>
      <c r="M57" s="58"/>
      <c r="N57" s="58"/>
      <c r="O57" s="58"/>
      <c r="P57" s="58"/>
      <c r="Q57" s="58"/>
    </row>
  </sheetData>
  <sheetProtection selectLockedCells="1"/>
  <mergeCells count="13">
    <mergeCell ref="A55:S55"/>
    <mergeCell ref="C10:I10"/>
    <mergeCell ref="K10:N10"/>
    <mergeCell ref="P10:Q10"/>
    <mergeCell ref="A30:S30"/>
    <mergeCell ref="G32:P32"/>
    <mergeCell ref="K34:P34"/>
    <mergeCell ref="A8:S8"/>
    <mergeCell ref="A1:S1"/>
    <mergeCell ref="A2:S2"/>
    <mergeCell ref="A3:S3"/>
    <mergeCell ref="A4:S4"/>
    <mergeCell ref="A5:S5"/>
  </mergeCells>
  <hyperlinks>
    <hyperlink ref="A4" r:id="rId1" xr:uid="{95B84CCE-AC3B-457B-B7D7-A5E0B2813599}"/>
  </hyperlinks>
  <printOptions horizontalCentered="1" verticalCentered="1"/>
  <pageMargins left="0" right="0" top="0.25" bottom="0.25" header="0.3" footer="0.3"/>
  <pageSetup scale="71"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del Lago Monthly FY 24-25</vt:lpstr>
      <vt:lpstr>del Lago Monthly FY 23-24</vt:lpstr>
      <vt:lpstr>del Lago Monthly FY 22-23</vt:lpstr>
      <vt:lpstr>del Lago Monthly FY 21-22</vt:lpstr>
      <vt:lpstr>del Lago Monthly FY 20-21</vt:lpstr>
      <vt:lpstr>del Lago Monthly FY 19-20</vt:lpstr>
      <vt:lpstr>del Lago Monthly FY 18-19</vt:lpstr>
      <vt:lpstr>del Lago Monthly FY 17-18</vt:lpstr>
      <vt:lpstr>del Lago Monthly FY 16-17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kedzior (Gaming)</dc:creator>
  <cp:lastModifiedBy>Day, Zachary (GAMING)</cp:lastModifiedBy>
  <cp:lastPrinted>2024-08-08T19:15:42Z</cp:lastPrinted>
  <dcterms:created xsi:type="dcterms:W3CDTF">2018-12-07T15:33:24Z</dcterms:created>
  <dcterms:modified xsi:type="dcterms:W3CDTF">2024-09-05T17:47:17Z</dcterms:modified>
</cp:coreProperties>
</file>